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附表 3-1（2021-2023年）  " sheetId="13" r:id="rId13"/>
    <sheet name="Sheet4" sheetId="14" state="hidden" r:id="rId14"/>
    <sheet name="附表 3-2（2021-2022年） " sheetId="15" state="hidden" r:id="rId15"/>
    <sheet name="Sheet2" sheetId="16" state="hidden" r:id="rId16"/>
    <sheet name="附表 2-3（2021年） (2)" sheetId="17" state="hidden" r:id="rId17"/>
    <sheet name="附表 3-2" sheetId="18" state="hidden" r:id="rId18"/>
    <sheet name="附表 2-3（2022年）-育才区" sheetId="19" state="hidden" r:id="rId19"/>
    <sheet name="2022年资金安排调整过程-天涯区" sheetId="20" state="hidden" r:id="rId20"/>
    <sheet name="附表 2-3（2021年）-崖州区)" sheetId="21" state="hidden" r:id="rId21"/>
    <sheet name="附表 2-3（2021年）-育才区" sheetId="22" state="hidden" r:id="rId22"/>
  </sheets>
  <externalReferences>
    <externalReference r:id="rId23"/>
  </externalReference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2" hidden="1">'附表 3-1（2021-2023年）  '!$A$5:$AG$8</definedName>
    <definedName name="_xlnm._FilterDatabase" localSheetId="14" hidden="1">'附表 3-2（2021-2022年） '!$A$5:$AD$143</definedName>
    <definedName name="_xlnm._FilterDatabase" localSheetId="19" hidden="1">'2022年资金安排调整过程-天涯区'!$A$9:$K$45</definedName>
    <definedName name="_xlnm._FilterDatabase" localSheetId="21" hidden="1">'附表 2-3（2021年）-育才区'!$A$8:$K$29</definedName>
    <definedName name="到户类资产" localSheetId="10">'附表 3-1 （2022年）'!$C$7:$C$12</definedName>
    <definedName name="到户类资产" localSheetId="12">'附表 3-1（2021-2023年）  '!$C$6:$C$8</definedName>
    <definedName name="到户类资产" localSheetId="17">'附表 3-2'!$C$6:$C$11</definedName>
    <definedName name="到户类资产" localSheetId="11">'附表 3-2 （2022年）'!$C$7:$C$12</definedName>
    <definedName name="到户类资产" localSheetId="14">'附表 3-2（2021-2022年） '!$C$11:$C$21</definedName>
    <definedName name="到户类资产" localSheetId="6">'附表 3-2（2021年）'!$C$7:$C$13</definedName>
    <definedName name="到户类资产">'附表 3-1（2021年）'!$C$7:$C$13</definedName>
    <definedName name="公益性资产" localSheetId="10">'附表 3-1 （2022年）'!$A$7:$A$80</definedName>
    <definedName name="公益性资产" localSheetId="12">'附表 3-1（2021-2023年）  '!$A$6:$A$8</definedName>
    <definedName name="公益性资产" localSheetId="17">'附表 3-2'!$A$6:$A$14</definedName>
    <definedName name="公益性资产" localSheetId="11">'附表 3-2 （2022年）'!$A$7:$A$80</definedName>
    <definedName name="公益性资产" localSheetId="14">'附表 3-2（2021-2022年） '!$A$11:$A$142</definedName>
    <definedName name="公益性资产" localSheetId="6">'附表 3-2（2021年）'!$A$7:$A$67</definedName>
    <definedName name="公益性资产">'附表 3-1（2021年）'!$A$7:$A$67</definedName>
    <definedName name="经营性资产" localSheetId="10">'附表 3-1 （2022年）'!$B$7:$B$14</definedName>
    <definedName name="经营性资产" localSheetId="12">'附表 3-1（2021-2023年）  '!$B$6:$B$8</definedName>
    <definedName name="经营性资产" localSheetId="17">'附表 3-2'!$B$6:$B$13</definedName>
    <definedName name="经营性资产" localSheetId="11">'附表 3-2 （2022年）'!$B$7:$B$14</definedName>
    <definedName name="经营性资产" localSheetId="14">'附表 3-2（2021-2022年） '!$B$11:$B$35</definedName>
    <definedName name="经营性资产" localSheetId="6">'附表 3-2（2021年）'!$B$7:$B$15</definedName>
    <definedName name="经营性资产">'附表 3-1（2021年）'!$B$7:$B$15</definedName>
    <definedName name="项目大类" localSheetId="10">'附表 3-1 （2022年）'!$A$6:$C$6</definedName>
    <definedName name="项目大类" localSheetId="12">'附表 3-1（2021-2023年）  '!#REF!</definedName>
    <definedName name="项目大类" localSheetId="17">'附表 3-2'!$A$5:$C$5</definedName>
    <definedName name="项目大类" localSheetId="11">'附表 3-2 （2022年）'!$A$6:$C$6</definedName>
    <definedName name="项目大类" localSheetId="14">'附表 3-2（2021-2022年） '!$A$6:$C$6</definedName>
    <definedName name="项目大类" localSheetId="6">'附表 3-2（2021年）'!$A$6:$C$6</definedName>
    <definedName name="项目大类">'附表 3-1（2021年）'!$A$6:$C$6</definedName>
  </definedNames>
  <calcPr calcId="144525" concurrentCalc="0"/>
</workbook>
</file>

<file path=xl/comments1.xml><?xml version="1.0" encoding="utf-8"?>
<comments xmlns="http://schemas.openxmlformats.org/spreadsheetml/2006/main">
  <authors>
    <author>ASUS</author>
  </authors>
  <commentList>
    <comment ref="J10" authorId="0">
      <text>
        <r>
          <rPr>
            <sz val="9"/>
            <color indexed="81"/>
            <rFont val="宋体"/>
            <charset val="134"/>
          </rPr>
          <t xml:space="preserve">ASUS:
青田村委会村道提升改造工程调整至本项目</t>
        </r>
      </text>
    </comment>
    <comment ref="G11" authorId="0">
      <text>
        <r>
          <rPr>
            <sz val="9"/>
            <color indexed="81"/>
            <rFont val="宋体"/>
            <charset val="134"/>
          </rPr>
          <t xml:space="preserve">ASUS:
缺少2021年区级省级和市级资金分配文件</t>
        </r>
      </text>
    </comment>
    <comment ref="G12" authorId="0">
      <text>
        <r>
          <rPr>
            <sz val="9"/>
            <color indexed="81"/>
            <rFont val="宋体"/>
            <charset val="134"/>
          </rPr>
          <t xml:space="preserve">ASUS:
缺少2021年区级省级第二批200万资金分配文件</t>
        </r>
      </text>
    </comment>
    <comment ref="J16" authorId="0">
      <text>
        <r>
          <rPr>
            <sz val="9"/>
            <color indexed="81"/>
            <rFont val="宋体"/>
            <charset val="134"/>
          </rPr>
          <t xml:space="preserve">ASUS:
原就业项目调整12万元至本项目</t>
        </r>
      </text>
    </comment>
    <comment ref="F17" authorId="0">
      <text>
        <r>
          <rPr>
            <sz val="9"/>
            <color indexed="81"/>
            <rFont val="宋体"/>
            <charset val="134"/>
          </rPr>
          <t xml:space="preserve">ASUS:
三亚市天涯区贫困村立新等三个村委会涵洞改建工程、天涯区肉鸽基地附属道路工程项目资金全部调整至本项目</t>
        </r>
      </text>
    </comment>
    <comment ref="I20" authorId="0">
      <text>
        <r>
          <rPr>
            <sz val="9"/>
            <color indexed="81"/>
            <rFont val="宋体"/>
            <charset val="134"/>
          </rPr>
          <t xml:space="preserve">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color indexed="81"/>
            <rFont val="宋体"/>
            <charset val="134"/>
          </rPr>
          <t xml:space="preserve">ASUS:少数民族发展任务
</t>
        </r>
      </text>
    </comment>
    <comment ref="B88" authorId="0">
      <text>
        <r>
          <rPr>
            <sz val="9"/>
            <color indexed="81"/>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color indexed="81"/>
            <rFont val="宋体"/>
            <charset val="134"/>
          </rPr>
          <t xml:space="preserve">ASUS:
缺少资金文</t>
        </r>
      </text>
    </comment>
  </commentList>
</comments>
</file>

<file path=xl/comments3.xml><?xml version="1.0" encoding="utf-8"?>
<comments xmlns="http://schemas.openxmlformats.org/spreadsheetml/2006/main">
  <authors>
    <author>ASUS</author>
  </authors>
  <commentList>
    <comment ref="U16" authorId="0">
      <text>
        <r>
          <rPr>
            <sz val="9"/>
            <color indexed="81"/>
            <rFont val="宋体"/>
            <charset val="134"/>
          </rPr>
          <t xml:space="preserve">ASUS:
葡萄项目调整过来</t>
        </r>
      </text>
    </comment>
    <comment ref="U17" authorId="0">
      <text>
        <r>
          <rPr>
            <sz val="9"/>
            <color indexed="81"/>
            <rFont val="宋体"/>
            <charset val="134"/>
          </rPr>
          <t xml:space="preserve">ASUS:
葡萄项目调整过来</t>
        </r>
      </text>
    </comment>
    <comment ref="Z32" authorId="0">
      <text>
        <r>
          <rPr>
            <sz val="9"/>
            <color indexed="81"/>
            <rFont val="宋体"/>
            <charset val="134"/>
          </rPr>
          <t xml:space="preserve">ASUS:
妙林田洋六乡主干渠市级4.72万元</t>
        </r>
      </text>
    </comment>
    <comment ref="T40" authorId="0">
      <text>
        <r>
          <rPr>
            <sz val="9"/>
            <color indexed="81"/>
            <rFont val="宋体"/>
            <charset val="134"/>
          </rPr>
          <t xml:space="preserve">ASUS:
扎文小组道路养护省级级24万+干沟一至三吉省级级93万+南岛中学市级63万</t>
        </r>
      </text>
    </comment>
    <comment ref="T41" authorId="0">
      <text>
        <r>
          <rPr>
            <sz val="9"/>
            <color indexed="81"/>
            <rFont val="宋体"/>
            <charset val="134"/>
          </rPr>
          <t xml:space="preserve">ASUS:
南岛中学市级55万+六罗小组市级17万</t>
        </r>
      </text>
    </comment>
    <comment ref="U41" authorId="0">
      <text>
        <r>
          <rPr>
            <sz val="9"/>
            <color indexed="81"/>
            <rFont val="宋体"/>
            <charset val="134"/>
          </rPr>
          <t xml:space="preserve">ASUS:
南岛中学市级55万+六罗小组市级17万</t>
        </r>
      </text>
    </comment>
    <comment ref="T42" authorId="0">
      <text>
        <r>
          <rPr>
            <sz val="9"/>
            <color indexed="81"/>
            <rFont val="宋体"/>
            <charset val="134"/>
          </rPr>
          <t xml:space="preserve">ASUS:
六罗小组道路省级35万+市级14万+扎文钢架市级40万</t>
        </r>
      </text>
    </comment>
    <comment ref="U42" authorId="0">
      <text>
        <r>
          <rPr>
            <sz val="9"/>
            <color indexed="81"/>
            <rFont val="宋体"/>
            <charset val="134"/>
          </rPr>
          <t xml:space="preserve">ASUS:
六罗小组道路省级35万+市级14万+扎文钢架市级40万</t>
        </r>
      </text>
    </comment>
    <comment ref="Z42" authorId="0">
      <text>
        <r>
          <rPr>
            <sz val="9"/>
            <color indexed="81"/>
            <rFont val="宋体"/>
            <charset val="134"/>
          </rPr>
          <t xml:space="preserve">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color indexed="81"/>
            <rFont val="宋体"/>
            <charset val="134"/>
          </rPr>
          <t xml:space="preserve">ASUS:少数民族发展任务
</t>
        </r>
      </text>
    </comment>
    <comment ref="B24" authorId="0">
      <text>
        <r>
          <rPr>
            <sz val="9"/>
            <color indexed="81"/>
            <rFont val="宋体"/>
            <charset val="134"/>
          </rPr>
          <t xml:space="preserve">ASUS:
少数民族发展任务
</t>
        </r>
      </text>
    </comment>
  </commentList>
</comments>
</file>

<file path=xl/sharedStrings.xml><?xml version="1.0" encoding="utf-8"?>
<sst xmlns="http://schemas.openxmlformats.org/spreadsheetml/2006/main" count="1060">
  <si>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</si>
  <si>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</si>
  <si>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</si>
  <si>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</si>
  <si>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</si>
  <si>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</si>
  <si>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</si>
  <si>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</si>
  <si>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</si>
  <si>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</si>
  <si>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</si>
  <si>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</si>
  <si>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</si>
  <si>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</si>
  <si>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</si>
  <si>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</si>
  <si>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</si>
  <si>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</si>
  <si>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</si>
  <si>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</si>
  <si>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</si>
  <si>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</si>
  <si>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</si>
  <si>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</si>
  <si>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</si>
  <si>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</si>
  <si>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</si>
  <si>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</si>
  <si>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</si>
  <si>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</si>
  <si>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</si>
  <si>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</si>
  <si>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</si>
  <si>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</si>
  <si>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</si>
  <si>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</si>
  <si>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</si>
  <si>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</si>
  <si>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</si>
  <si>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</si>
  <si>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</si>
  <si>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</si>
  <si>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</si>
  <si>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</si>
  <si>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</si>
  <si>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</si>
  <si>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</si>
  <si>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</si>
  <si>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</si>
  <si>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</si>
  <si>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</si>
  <si>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</si>
  <si>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</si>
  <si>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</si>
  <si>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</si>
  <si>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</si>
  <si>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</si>
  <si>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</si>
  <si>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</si>
  <si>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</si>
  <si>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</si>
  <si>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</si>
  <si>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</si>
  <si>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</si>
  <si>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</si>
  <si>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</si>
  <si>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</si>
  <si>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</si>
  <si>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</si>
  <si>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</si>
  <si>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</si>
  <si>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</si>
  <si>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</si>
  <si>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</si>
  <si>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</si>
  <si>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</si>
  <si>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</si>
  <si>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theme="1"/>
        <rFont val="宋体"/>
        <charset val="134"/>
      </rPr>
      <t xml:space="preserve">备注：1.本表由会第三方填写，和户外核查（户外过程同步完成附件3-1）
   </t>
    </r>
    <r>
      <rPr>
        <sz val="11"/>
        <color rgb="FFFF0000"/>
        <rFont val="宋体"/>
        <charset val="134"/>
      </rPr>
      <t xml:space="preserve">  2.项目建设完成情况：1.在建，2.竣工验收，3.审计结算，</t>
    </r>
    <r>
      <rPr>
        <sz val="11"/>
        <color theme="1"/>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</si>
  <si>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</si>
  <si>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</si>
  <si>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</si>
  <si>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</si>
  <si>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</si>
  <si>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</si>
  <si>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</si>
  <si>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</si>
  <si>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</si>
  <si>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</si>
  <si>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</si>
  <si>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</si>
  <si>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</si>
  <si>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</si>
  <si>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</si>
  <si>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</si>
  <si>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</si>
  <si>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</si>
  <si>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</si>
  <si>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</si>
  <si>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</si>
  <si>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</si>
  <si>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</si>
  <si>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</si>
  <si>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</si>
  <si>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</si>
  <si>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</si>
  <si>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</si>
  <si>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</si>
  <si>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</si>
  <si>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</si>
  <si>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</si>
  <si>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</si>
  <si>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</si>
  <si>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</si>
  <si>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</si>
  <si>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</si>
  <si>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</si>
  <si>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</si>
  <si>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</si>
  <si>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</si>
  <si>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</si>
  <si>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</si>
  <si>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</si>
  <si>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</si>
  <si>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</si>
  <si>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</si>
  <si>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</si>
  <si>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</si>
  <si>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</si>
  <si>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</si>
  <si>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</si>
  <si>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</si>
  <si>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</si>
  <si>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</si>
  <si>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</si>
  <si>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</si>
  <si>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</si>
  <si>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</si>
  <si>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</si>
  <si>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</si>
  <si>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</si>
  <si>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</si>
  <si>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</si>
  <si>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</si>
  <si>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</si>
  <si>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</si>
  <si>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</si>
  <si>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</si>
  <si>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</si>
  <si>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</si>
  <si>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</si>
  <si>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</si>
  <si>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</si>
  <si>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</si>
  <si>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</si>
  <si>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</si>
  <si>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</si>
  <si>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</si>
  <si>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</si>
  <si>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</si>
  <si>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</si>
  <si>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</si>
  <si>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</si>
  <si>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</si>
  <si>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</si>
  <si>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</si>
  <si>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</si>
  <si>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</si>
  <si>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</si>
  <si>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</si>
  <si>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</si>
  <si>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</si>
  <si>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</si>
  <si>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</si>
  <si>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</si>
  <si>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</si>
  <si>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</si>
  <si>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</si>
  <si>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</si>
  <si>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</si>
  <si>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</si>
  <si>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</si>
  <si>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</si>
  <si>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</si>
  <si>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</si>
  <si>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</si>
  <si>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</si>
  <si>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</si>
  <si>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</si>
  <si>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</si>
  <si>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</si>
  <si>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</si>
  <si>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</si>
  <si>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</si>
  <si>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</si>
  <si>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</si>
  <si>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</si>
  <si>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</si>
  <si>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</si>
  <si>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</si>
  <si>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</si>
  <si>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</si>
  <si>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</si>
  <si>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</si>
  <si>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</si>
  <si>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</si>
  <si>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</si>
  <si>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</si>
  <si>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</si>
  <si>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</si>
  <si>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</si>
  <si>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</si>
  <si>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</si>
  <si>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</si>
  <si>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</si>
  <si>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</si>
  <si>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</si>
  <si>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</si>
  <si>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</si>
  <si>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</si>
  <si>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</si>
  <si>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</si>
  <si>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</si>
  <si>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</si>
  <si>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</si>
  <si>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</si>
  <si>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</si>
  <si>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</si>
  <si>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</si>
  <si>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</si>
  <si>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</si>
  <si>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</si>
  <si>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</si>
  <si>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</si>
  <si>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</si>
  <si>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</si>
  <si>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</si>
  <si>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</si>
  <si>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</si>
  <si>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</si>
  <si>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</si>
  <si>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</si>
  <si>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</si>
  <si>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</si>
  <si>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</si>
  <si>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</si>
  <si>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</si>
  <si>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</si>
  <si>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</si>
  <si>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</si>
  <si>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</si>
  <si>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</si>
  <si>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</si>
  <si>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</si>
  <si>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</si>
  <si>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</si>
  <si>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</si>
  <si>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</si>
  <si>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</si>
  <si>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</si>
  <si>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</si>
  <si>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</si>
  <si>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</si>
  <si>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</si>
  <si>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</si>
  <si>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</si>
  <si>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</si>
  <si>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</si>
  <si>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</si>
  <si>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</si>
  <si>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</si>
  <si>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</si>
  <si>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</si>
  <si>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</si>
  <si>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</si>
  <si>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</si>
  <si>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</si>
  <si>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</si>
  <si>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</si>
  <si>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</si>
  <si>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</si>
  <si>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</si>
  <si>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</si>
  <si>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</si>
  <si>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</si>
  <si>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</si>
  <si>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</si>
  <si>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</si>
  <si>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</si>
  <si>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</si>
  <si>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</si>
  <si>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</si>
  <si>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</si>
  <si>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</si>
  <si>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</si>
  <si>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</si>
  <si>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</si>
  <si>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</si>
  <si>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</si>
  <si>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</si>
  <si>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</si>
  <si>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</si>
  <si>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</si>
  <si>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</si>
  <si>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</si>
  <si>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</si>
  <si>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</si>
  <si>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</si>
  <si>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</si>
  <si>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</si>
  <si>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</si>
  <si>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</si>
  <si>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</si>
  <si>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</si>
  <si>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</si>
  <si>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</si>
  <si>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</si>
  <si>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</si>
  <si>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</si>
  <si>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</si>
  <si>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</si>
  <si>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</si>
  <si>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</si>
  <si>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</si>
  <si>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</si>
  <si>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</si>
  <si>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</si>
  <si>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</si>
  <si>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</si>
  <si>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</si>
  <si>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</si>
  <si>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</si>
  <si>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</si>
  <si>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</si>
  <si>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</si>
  <si>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</si>
  <si>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</si>
  <si>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</si>
  <si>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</si>
  <si>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</si>
  <si>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</si>
  <si>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</si>
  <si>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</si>
  <si>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</si>
  <si>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</si>
  <si>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</si>
  <si>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</si>
  <si>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</si>
  <si>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</si>
  <si>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</si>
  <si>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</si>
  <si>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</si>
  <si>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</si>
  <si>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</si>
  <si>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</si>
  <si>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</si>
  <si>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</si>
  <si>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</si>
  <si>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</si>
  <si>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</si>
  <si>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</si>
  <si>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</si>
  <si>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</si>
  <si>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</si>
  <si>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</si>
  <si>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</si>
  <si>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</si>
  <si>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</si>
  <si>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</si>
  <si>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</si>
  <si>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</si>
  <si>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</si>
  <si>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</si>
  <si>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</si>
  <si>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</si>
  <si>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</si>
  <si>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</si>
  <si>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</si>
  <si>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</si>
  <si>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</si>
  <si>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</si>
  <si>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</si>
  <si>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</si>
  <si>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</si>
  <si>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</si>
  <si>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</si>
  <si>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</si>
  <si>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</si>
  <si>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</si>
  <si>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</si>
  <si>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</si>
  <si>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</si>
  <si>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</si>
  <si>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</si>
  <si>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</si>
  <si>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</si>
  <si>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</si>
  <si>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</si>
  <si>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</si>
  <si>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</si>
  <si>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</si>
  <si>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</si>
  <si>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</si>
  <si>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</si>
  <si>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</si>
  <si>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</si>
  <si>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</si>
  <si>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</si>
  <si>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</si>
  <si>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</si>
  <si>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</si>
  <si>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</si>
  <si>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</si>
  <si>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</si>
  <si>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</si>
  <si>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</si>
  <si>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</si>
  <si>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</si>
  <si>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</si>
  <si>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</si>
  <si>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</si>
  <si>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</si>
  <si>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</si>
  <si>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</si>
  <si>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</si>
  <si>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</si>
  <si>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</si>
  <si>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</si>
  <si>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</si>
  <si>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</si>
  <si>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</si>
  <si>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</si>
  <si>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</si>
  <si>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</si>
  <si>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</si>
  <si>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</si>
  <si>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</si>
  <si>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</si>
  <si>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</si>
  <si>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</si>
  <si>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</si>
  <si>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</si>
  <si>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</si>
  <si>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</si>
  <si>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</si>
  <si>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</si>
  <si>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</si>
  <si>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</si>
  <si>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</si>
  <si>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</si>
  <si>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</si>
  <si>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</si>
  <si>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</si>
  <si>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</si>
  <si>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</si>
  <si>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</si>
  <si>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</si>
  <si>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</si>
  <si>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</si>
  <si>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</si>
  <si>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</si>
  <si>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</si>
  <si>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</si>
  <si>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</si>
  <si>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</si>
  <si>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</si>
  <si>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</si>
  <si>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</si>
  <si>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</si>
  <si>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</si>
  <si>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</si>
  <si>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</si>
  <si>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</si>
  <si>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</si>
  <si>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</si>
  <si>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</si>
  <si>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</si>
  <si>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</si>
  <si>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</si>
  <si>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</si>
  <si>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</si>
  <si>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</si>
  <si>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</si>
  <si>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</si>
  <si>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</si>
  <si>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</si>
  <si>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</si>
  <si>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</si>
  <si>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</si>
  <si>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</si>
  <si>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</si>
  <si>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</si>
  <si>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</si>
  <si>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</si>
  <si>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</si>
  <si>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</si>
  <si>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</si>
  <si>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</si>
  <si>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</si>
  <si>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</si>
  <si>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</si>
  <si>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</si>
  <si>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</si>
  <si>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</si>
  <si>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</si>
  <si>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</si>
  <si>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</si>
  <si>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</si>
  <si>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</si>
  <si>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</si>
  <si>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</si>
  <si>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</si>
  <si>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</si>
  <si>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</si>
  <si>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</si>
  <si>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</si>
  <si>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</si>
  <si>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</si>
  <si>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</si>
  <si>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</si>
  <si>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</si>
  <si>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</si>
  <si>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</si>
  <si>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</si>
  <si>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</si>
  <si>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</si>
  <si>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</si>
  <si>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</si>
  <si>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</si>
  <si>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</si>
  <si>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</si>
  <si>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</si>
  <si>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</si>
  <si>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</si>
  <si>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</si>
  <si>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</si>
  <si>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</si>
  <si>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</si>
  <si>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</si>
  <si>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</si>
  <si>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</si>
  <si>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</si>
  <si>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</si>
  <si>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</si>
  <si>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</si>
  <si>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</si>
  <si>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</si>
  <si>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</si>
  <si>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</si>
  <si>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</si>
  <si>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</si>
  <si>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</si>
  <si>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</si>
  <si>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</si>
  <si>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</si>
  <si>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</si>
  <si>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</si>
  <si>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</si>
  <si>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</si>
  <si>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</si>
  <si>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</si>
  <si>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</si>
  <si>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</si>
  <si>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</si>
  <si>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</si>
  <si>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</si>
  <si>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</si>
  <si>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</si>
  <si>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</si>
  <si>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</si>
  <si>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</si>
  <si>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</si>
  <si>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</si>
  <si>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</si>
  <si>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</si>
  <si>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</si>
  <si>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</si>
  <si>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</si>
  <si>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</si>
  <si>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</si>
  <si>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</si>
  <si>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</si>
  <si>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</si>
  <si>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</si>
  <si>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</si>
  <si>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</si>
  <si>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</si>
  <si>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</si>
  <si>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</si>
  <si>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</si>
  <si>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</si>
  <si>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</si>
  <si>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</si>
  <si>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</si>
  <si>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</si>
  <si>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</si>
  <si>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</si>
  <si>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</si>
  <si>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</si>
  <si>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</si>
  <si>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</si>
  <si>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</si>
  <si>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</si>
  <si>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theme="1"/>
        <rFont val="宋体"/>
        <charset val="134"/>
      </rPr>
      <t>说明：</t>
    </r>
    <r>
      <rPr>
        <b/>
        <sz val="11"/>
        <color theme="1"/>
        <rFont val="宋体"/>
        <charset val="134"/>
      </rPr>
      <t>1.资产名称</t>
    </r>
    <r>
      <rPr>
        <sz val="11"/>
        <color theme="1"/>
        <rFont val="宋体"/>
        <charset val="134"/>
      </rPr>
      <t>：</t>
    </r>
    <r>
      <rPr>
        <sz val="11"/>
        <rFont val="宋体"/>
        <charset val="134"/>
      </rPr>
      <t>尽可能简短、形象表达资产，如：生猪、黄牛、黑山羊、进村道路、到户道路、猪（牛、养）舍、xx公司股权、专项应收款、货币资金等</t>
    </r>
    <r>
      <rPr>
        <sz val="11"/>
        <color theme="1"/>
        <rFont val="宋体"/>
        <charset val="134"/>
      </rPr>
      <t xml:space="preserve">
     </t>
    </r>
    <r>
      <rPr>
        <b/>
        <sz val="11"/>
        <color theme="1"/>
        <rFont val="宋体"/>
        <charset val="134"/>
      </rPr>
      <t>2.资产存量</t>
    </r>
    <r>
      <rPr>
        <sz val="11"/>
        <color theme="1"/>
        <rFont val="宋体"/>
        <charset val="134"/>
      </rPr>
      <t>：单位统一填写，长度“公里”、家禽“只”、家畜“头”、土地面积“亩”建筑面积“平方米”路灯“支”生产设备“套”“个”等等
     3.</t>
    </r>
    <r>
      <rPr>
        <b/>
        <sz val="11"/>
        <color theme="1"/>
        <rFont val="宋体"/>
        <charset val="134"/>
      </rPr>
      <t>序号</t>
    </r>
    <r>
      <rPr>
        <sz val="11"/>
        <color theme="1"/>
        <rFont val="宋体"/>
        <charset val="134"/>
      </rPr>
      <t>和“</t>
    </r>
    <r>
      <rPr>
        <b/>
        <sz val="11"/>
        <color theme="1"/>
        <rFont val="宋体"/>
        <charset val="134"/>
      </rPr>
      <t>形成资产项目名称”</t>
    </r>
    <r>
      <rPr>
        <sz val="11"/>
        <color theme="1"/>
        <rFont val="宋体"/>
        <charset val="134"/>
      </rPr>
      <t>与附表2-3保持一致，同一项目形成的多个资产的，“形成资产项目名称”不重复，单元格合一，多个资产的资金情况，如果能分清的对应资产填写，如无法分清，合并单元格填写
     4.</t>
    </r>
    <r>
      <rPr>
        <b/>
        <sz val="11"/>
        <color theme="1"/>
        <rFont val="宋体"/>
        <charset val="134"/>
      </rPr>
      <t>资产编号</t>
    </r>
    <r>
      <rPr>
        <sz val="11"/>
        <color theme="1"/>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theme="1"/>
        <rFont val="宋体"/>
        <charset val="134"/>
      </rPr>
      <t>资产运营方式</t>
    </r>
    <r>
      <rPr>
        <sz val="11"/>
        <color theme="1"/>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theme="1"/>
        <rFont val="宋体"/>
        <charset val="134"/>
      </rPr>
      <t>管护方式：</t>
    </r>
    <r>
      <rPr>
        <sz val="11"/>
        <color theme="1"/>
        <rFont val="宋体"/>
        <charset val="134"/>
      </rPr>
      <t>经营性：1.运营主体自行管护、2.第三方代管；公益性：3.公益岗管护、4.购买第三方服务、5.主管部门直接管护；到户类：6.贫困户自行管理
     7</t>
    </r>
    <r>
      <rPr>
        <b/>
        <sz val="11"/>
        <color theme="1"/>
        <rFont val="宋体"/>
        <charset val="134"/>
      </rPr>
      <t>.处置方式</t>
    </r>
    <r>
      <rPr>
        <sz val="11"/>
        <color theme="1"/>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theme="1"/>
        <rFont val="宋体"/>
        <charset val="134"/>
      </rPr>
      <t>本表需分解到村委会</t>
    </r>
    <r>
      <rPr>
        <sz val="11"/>
        <color theme="1"/>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</si>
  <si>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</si>
  <si>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</si>
  <si>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</si>
  <si>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</si>
  <si>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</si>
  <si>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</si>
  <si>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</si>
  <si>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</si>
  <si>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</si>
  <si>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</si>
  <si>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</si>
  <si>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</si>
  <si>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</si>
  <si>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</si>
  <si>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</si>
  <si>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</si>
  <si>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</si>
  <si>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</si>
  <si>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</si>
  <si>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</si>
  <si>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</si>
  <si>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</si>
  <si>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</si>
  <si>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</si>
  <si>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</si>
  <si>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</si>
  <si>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</si>
  <si>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</si>
  <si>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</si>
  <si>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</si>
  <si>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</si>
  <si>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</si>
  <si>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</si>
  <si>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</si>
  <si>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</si>
  <si>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</si>
  <si>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</si>
  <si>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</si>
  <si>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</si>
  <si>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</si>
  <si>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</si>
  <si>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</si>
  <si>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</si>
  <si>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</si>
  <si>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</si>
  <si>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</si>
  <si>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</si>
  <si>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</si>
  <si>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</si>
  <si>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</si>
  <si>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</si>
  <si>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</si>
  <si>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</si>
  <si>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</si>
  <si>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</si>
  <si>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</si>
  <si>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</si>
  <si>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</si>
  <si>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</si>
  <si>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</si>
  <si>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</si>
  <si>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</si>
  <si>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</si>
  <si>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</si>
  <si>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</si>
  <si>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</si>
  <si>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</si>
  <si>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</si>
  <si>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</si>
  <si>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</si>
  <si>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</si>
  <si>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</si>
  <si>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</si>
  <si>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</si>
  <si>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</si>
  <si>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</si>
  <si>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</si>
  <si>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</si>
  <si>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</si>
  <si>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</si>
  <si>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</si>
  <si>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</si>
  <si>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</si>
  <si>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</si>
  <si>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</si>
  <si>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</si>
  <si>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</si>
  <si>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</si>
  <si>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</si>
  <si>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</si>
  <si>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</si>
  <si>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</si>
  <si>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</si>
  <si>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</si>
  <si>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</si>
  <si>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</si>
  <si>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</si>
  <si>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</si>
  <si>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</si>
  <si>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</si>
  <si>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</si>
  <si>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</si>
  <si>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</si>
  <si>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</si>
  <si>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</si>
  <si>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</si>
  <si>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</si>
  <si>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</si>
  <si>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</si>
  <si>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</si>
  <si>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</si>
  <si>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</si>
  <si>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</si>
  <si>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</si>
  <si>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</si>
  <si>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</si>
  <si>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</si>
  <si>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</si>
  <si>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</si>
  <si>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</si>
  <si>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</si>
  <si>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</si>
  <si>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</si>
  <si>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</si>
  <si>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</si>
  <si>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</si>
  <si>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</si>
  <si>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</si>
  <si>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</si>
  <si>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</si>
  <si>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</si>
  <si>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</si>
  <si>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</si>
  <si>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</si>
  <si>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</si>
  <si>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</si>
  <si>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</si>
  <si>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</si>
  <si>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</si>
  <si>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</si>
  <si>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</si>
  <si>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</si>
  <si>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</si>
  <si>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</si>
  <si>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</si>
  <si>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</si>
  <si>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</si>
  <si>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</si>
  <si>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</si>
  <si>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</si>
  <si>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</si>
  <si>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</si>
  <si>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</si>
  <si>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</si>
  <si>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</si>
  <si>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</si>
  <si>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</si>
  <si>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</si>
  <si>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</si>
  <si>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</si>
  <si>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</si>
  <si>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</si>
  <si>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</si>
  <si>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</si>
  <si>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</si>
  <si>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</si>
  <si>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</si>
  <si>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</si>
  <si>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</si>
  <si>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</si>
  <si>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</si>
  <si>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</si>
  <si>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</si>
  <si>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</si>
  <si>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</si>
  <si>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</si>
  <si>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</si>
  <si>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</si>
  <si>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</si>
  <si>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</si>
  <si>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</si>
  <si>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</si>
  <si>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</si>
  <si>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</si>
  <si>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</si>
  <si>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</si>
  <si>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</si>
  <si>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</si>
  <si>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</si>
  <si>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</si>
  <si>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</si>
  <si>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</si>
  <si>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</si>
  <si>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</si>
  <si>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</si>
  <si>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</si>
  <si>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</si>
  <si>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</si>
  <si>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</si>
  <si>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</si>
  <si>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</si>
  <si>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</si>
  <si>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</si>
  <si>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</si>
  <si>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</si>
  <si>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</si>
  <si>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</si>
  <si>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</si>
  <si>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</si>
  <si>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</si>
  <si>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</si>
  <si>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</si>
  <si>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</si>
  <si>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</si>
  <si>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</si>
  <si>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</si>
  <si>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</si>
  <si>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</si>
  <si>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</si>
  <si>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</si>
  <si>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</si>
  <si>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</si>
  <si>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</si>
  <si>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</si>
  <si>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</si>
  <si>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</si>
  <si>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</si>
  <si>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</si>
  <si>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</si>
  <si>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</si>
  <si>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</si>
  <si>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</si>
  <si>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</si>
  <si>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</si>
  <si>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</si>
  <si>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</si>
  <si>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</si>
  <si>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</si>
  <si>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</si>
  <si>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</si>
  <si>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</si>
  <si>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</si>
  <si>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</si>
  <si>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</si>
  <si>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</si>
  <si>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</si>
  <si>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</si>
  <si>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</si>
  <si>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</si>
  <si>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</si>
  <si>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</si>
  <si>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</si>
  <si>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</si>
  <si>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</si>
  <si>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</si>
  <si>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</si>
  <si>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</si>
  <si>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</si>
  <si>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</si>
  <si>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</si>
  <si>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</si>
  <si>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</si>
  <si>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</si>
  <si>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</si>
  <si>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</si>
  <si>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</si>
  <si>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</si>
  <si>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</si>
  <si>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</si>
  <si>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</si>
  <si>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</si>
  <si>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</si>
  <si>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</si>
  <si>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</si>
  <si>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</si>
  <si>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</si>
  <si>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</si>
  <si>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</si>
  <si>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</si>
  <si>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</si>
  <si>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</si>
  <si>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</si>
  <si>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</si>
  <si>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</si>
  <si>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</si>
  <si>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</si>
  <si>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</si>
  <si>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</si>
  <si>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</si>
  <si>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</si>
  <si>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</si>
  <si>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</si>
  <si>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</si>
  <si>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</si>
  <si>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</si>
  <si>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</si>
  <si>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</si>
  <si>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</si>
  <si>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</si>
  <si>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</si>
  <si>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</si>
  <si>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</si>
  <si>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</si>
  <si>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</si>
  <si>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</si>
  <si>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</si>
  <si>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</si>
  <si>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</si>
  <si>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</si>
  <si>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</si>
  <si>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</si>
  <si>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</si>
  <si>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</si>
  <si>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</si>
  <si>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</si>
  <si>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</si>
  <si>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</si>
  <si>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</si>
  <si>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</si>
  <si>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</si>
  <si>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</si>
  <si>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</si>
  <si>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</si>
  <si>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</si>
  <si>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</si>
  <si>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</si>
  <si>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</si>
  <si>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</si>
  <si>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</si>
  <si>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</si>
  <si>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</si>
  <si>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</si>
  <si>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</si>
  <si>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</si>
  <si>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</si>
  <si>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</si>
  <si>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</si>
  <si>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</si>
  <si>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</si>
  <si>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</si>
  <si>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</si>
  <si>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</si>
  <si>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</si>
  <si>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</si>
  <si>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</si>
  <si>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</si>
  <si>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</si>
  <si>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</si>
  <si>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</si>
  <si>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</si>
  <si>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</si>
  <si>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</si>
  <si>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</si>
  <si>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</si>
  <si>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</si>
  <si>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</si>
  <si>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</si>
  <si>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</si>
  <si>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</si>
  <si>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</si>
  <si>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</si>
  <si>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</si>
  <si>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</si>
  <si>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</si>
  <si>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</si>
  <si>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</si>
  <si>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</si>
  <si>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三亚市吉阳区2021-2022年度衔接资金项目资产台账（资产动态调整表）</t>
  </si>
  <si>
    <t>填表时间：</t>
  </si>
  <si>
    <t>项目年度</t>
  </si>
  <si>
    <t>拟确权资产所有者名称</t>
  </si>
  <si>
    <t>确权资产所有者名称</t>
  </si>
  <si>
    <t>是否确权</t>
  </si>
  <si>
    <t>固定资产-三亚市天涯区肉鸽养殖场基础配套设施</t>
  </si>
  <si>
    <t>24栋鸽舍及配套用房、室外排水及照明工程和绿化工程</t>
  </si>
  <si>
    <t>抱前村13.52%、抱龙村12.04%、台楼村14.12%、立新村12.77%、扎南村12.19%、文门村4.36%、华丽村4.49%、过岭村4.49%、黑土村4.32%、布甫村4.79%、红塘村4.45%、塔岭村4.21%、梅村村4.25%</t>
  </si>
  <si>
    <t>三亚市天涯区乡联投资发展有限公司</t>
  </si>
  <si>
    <t>11.62亩养鸡场，单栋长 96 米，宽 13 米的鸡舍，智能一体化鸡舍和智能有机肥发酵一体机及配套附属设施。</t>
  </si>
  <si>
    <t>抱前村17.50%、台楼村20.93%、抱龙村15.20%、扎南村13.62%、立新村13.84%、布甫村2.72%、过岭村1.93%、黑土村1.34%、红塘村1.63%、华丽村1.89%、塔岭村1.08%、文门村1.40%、梅村村1.18%、槟榔村1.26%、妙林村1.16%、水蛟村1.06%、桶井村1.20%、羊栏村1.06%</t>
  </si>
  <si>
    <t>三亚市天涯区梅村村</t>
  </si>
  <si>
    <t>3120对</t>
  </si>
  <si>
    <t>债权（三亚希联农业发展有限公司，年收益率6%，合作8年，第四年返还本金，每年返还250万元，返还5年）</t>
  </si>
  <si>
    <t>2020-38-G-01</t>
  </si>
  <si>
    <t>三亚市天涯区抱前、抱龙村委会</t>
  </si>
  <si>
    <t>固定资产-三亚市天涯区高峰片区农村道路</t>
  </si>
  <si>
    <t>2020-37-G-01</t>
  </si>
  <si>
    <t>天涯区交通运输局</t>
  </si>
  <si>
    <t>三亚市2021-2022年度衔接资金项目资产台账</t>
  </si>
  <si>
    <t>三亚市海棠区南田居委会</t>
  </si>
  <si>
    <t>三亚市吉阳区大茅村委会</t>
  </si>
  <si>
    <t>该项目以前年度已确权移交，不形成新的资产，只需更新以前年度资产台账信息即可。</t>
  </si>
  <si>
    <t>项目在2021年开工建设，2021年验收，故在2021年形成资产，资产原值为2021、2022年支出合计。</t>
  </si>
  <si>
    <t>1、项目在2021年开工建设，项目尚未竣工验收；资产原值为2021、2022年支出合计。
2、项目目前尚不能确定资产最终资产形态及规格数量，故资产存量填写为“1座”。</t>
  </si>
  <si>
    <t>该项目以前年度已确权移交，不形成新的资产，只需更新2020年资产台账信息即可。</t>
  </si>
  <si>
    <t>项目立项批复203盏，实际验收202盏</t>
  </si>
  <si>
    <t>该项目以前年度已确权移交，不形成新的资产，更新以前年度资产台账。</t>
  </si>
  <si>
    <t>项目在2021年开工建设，2022年验收，故在2022年形成资产，资产原值为2021、2022年支出合计。</t>
  </si>
  <si>
    <t>三亚育才生态区马脚村</t>
  </si>
  <si>
    <t>1、项目尚未结算审计
2、资产原值为2021、2022年支出合计。</t>
  </si>
  <si>
    <t>说明：1.资产名称：尽可能简短、形象表达资产，如：生猪、黄牛、黑山羊、进村道路、到户道路、猪（牛、养）舍、xx公司股权、专项应收款、货币资金等
     2.资产存量：单位统一填写，长度“公里”、家禽“只”、家畜“头”、土地面积“亩”建筑面积“平方米”路灯“支”生产设备“套”“个”等等
     3.序号和“形成资产项目名称”与附表2-3保持一致，同一项目形成的多个资产的，“形成资产项目名称”不重复，单元格合一，多个资产的资金情况，如果能分清的对应资产填写，如无法分清，合并单元格填写
     4.资产编号：可按形成该扶贫项目资产“实施年度—扶贫项目台账中项目编号—资产类别编号—扶贫项目形成资产个数”的顺序，统一填写。如，扶贫项目2018年实施，项目编号为5，资产类别为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5.资产运营方式：1.贫困户自营（到户固定资产或生物性资产）2.合作经营（指通过“合作社+贫困户”“公司+贫困户”“公司+合作社+农户”“公司+基地+农户”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6.管护方式：经营性：1.运营主体自行管护、2.第三方代管；公益性：3.公益岗管护、4.购买第三方服务、5.主管部门直接管护；到户类：6.贫困户自行管理
     7.处置方式：1.变卖、2.拍卖、3.转让、4.报废、5.其他；无处置填“-”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9.产业到村项目和基础设施资产数据由第三方提供，各镇汇总上报；本表需分解到村委会。</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</si>
  <si>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</si>
  <si>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</si>
  <si>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</si>
  <si>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</si>
  <si>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</si>
  <si>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</si>
  <si>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</si>
  <si>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</si>
  <si>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</si>
  <si>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</si>
  <si>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</si>
  <si>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</si>
  <si>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</si>
  <si>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</si>
  <si>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</si>
  <si>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</si>
  <si>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</si>
  <si>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</si>
  <si>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</si>
  <si>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</si>
  <si>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</si>
  <si>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</si>
  <si>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</si>
  <si>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资产所有者名称</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</si>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</sst>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 numFmtId="178" formatCode="_ * #,##0_ ;_ * \-#,##0_ ;_ * &quot;-&quot;??_ ;_ @_ "/>
  </numFmts>
  <fonts count="62">
    <font>
      <sz val="11"/>
      <color theme="1"/>
      <name val="宋体"/>
      <charset val="134"/>
      <scheme val="minor"/>
    </font>
    <font>
      <b/>
      <sz val="11"/>
      <color theme="1"/>
      <name val="宋体"/>
      <charset val="134"/>
      <scheme val="minor"/>
    </font>
    <font>
      <b/>
      <sz val="14"/>
      <color theme="1"/>
      <name val="仿宋_GB2312"/>
      <charset val="134"/>
    </font>
    <font>
      <b/>
      <sz val="16"/>
      <name val="宋体"/>
      <charset val="134"/>
      <scheme val="minor"/>
    </font>
    <font>
      <sz val="9"/>
      <name val="等线"/>
      <charset val="134"/>
    </font>
    <font>
      <b/>
      <sz val="9"/>
      <color theme="1"/>
      <name val="宋体"/>
      <charset val="134"/>
      <scheme val="minor"/>
    </font>
    <font>
      <b/>
      <sz val="9"/>
      <name val="宋体"/>
      <charset val="134"/>
      <scheme val="minor"/>
    </font>
    <font>
      <sz val="9"/>
      <color theme="1"/>
      <name val="宋体"/>
      <charset val="134"/>
      <scheme val="minor"/>
    </font>
    <font>
      <b/>
      <sz val="14"/>
      <color indexed="8"/>
      <name val="仿宋_GB2312"/>
      <charset val="134"/>
    </font>
    <font>
      <sz val="11"/>
      <color indexed="8"/>
      <name val="仿宋_GB2312"/>
      <charset val="134"/>
    </font>
    <font>
      <b/>
      <sz val="9"/>
      <name val="等线"/>
      <charset val="134"/>
    </font>
    <font>
      <sz val="9"/>
      <color indexed="8"/>
      <name val="等线"/>
      <charset val="134"/>
    </font>
    <font>
      <sz val="9"/>
      <color theme="1"/>
      <name val="宋体"/>
      <charset val="134"/>
    </font>
    <font>
      <sz val="9"/>
      <name val="宋体"/>
      <charset val="134"/>
    </font>
    <font>
      <b/>
      <sz val="9"/>
      <color indexed="8"/>
      <name val="宋体"/>
      <charset val="134"/>
    </font>
    <font>
      <sz val="9"/>
      <color indexed="8"/>
      <name val="宋体"/>
      <charset val="134"/>
    </font>
    <font>
      <sz val="12"/>
      <name val="仿宋_GB2312"/>
      <charset val="134"/>
    </font>
    <font>
      <sz val="9"/>
      <name val="宋体"/>
      <charset val="134"/>
      <scheme val="minor"/>
    </font>
    <font>
      <sz val="9"/>
      <name val="仿宋_GB2312"/>
      <charset val="134"/>
    </font>
    <font>
      <sz val="9"/>
      <name val="新宋体"/>
      <charset val="134"/>
    </font>
    <font>
      <sz val="10"/>
      <name val="等线"/>
      <charset val="134"/>
    </font>
    <font>
      <sz val="16"/>
      <name val="宋体"/>
      <charset val="134"/>
      <scheme val="minor"/>
    </font>
    <font>
      <sz val="16"/>
      <name val="仿宋_GB2312"/>
      <charset val="134"/>
    </font>
    <font>
      <sz val="16"/>
      <name val="宋体"/>
      <charset val="134"/>
    </font>
    <font>
      <b/>
      <sz val="16"/>
      <name val="仿宋_GB2312"/>
      <charset val="134"/>
    </font>
    <font>
      <b/>
      <sz val="16"/>
      <name val="等线"/>
      <charset val="134"/>
    </font>
    <font>
      <sz val="9"/>
      <color indexed="0"/>
      <name val="宋体"/>
      <charset val="134"/>
    </font>
    <font>
      <sz val="9"/>
      <color rgb="FF000000"/>
      <name val="宋体"/>
      <charset val="134"/>
    </font>
    <font>
      <b/>
      <sz val="11"/>
      <name val="宋体"/>
      <charset val="134"/>
      <scheme val="minor"/>
    </font>
    <font>
      <sz val="9"/>
      <color rgb="FFFF0000"/>
      <name val="宋体"/>
      <charset val="134"/>
    </font>
    <font>
      <sz val="9"/>
      <color rgb="FFFF0000"/>
      <name val="等线"/>
      <charset val="134"/>
    </font>
    <font>
      <sz val="11"/>
      <color theme="1"/>
      <name val="宋体"/>
      <charset val="134"/>
    </font>
    <font>
      <sz val="10"/>
      <name val="新宋体"/>
      <charset val="134"/>
    </font>
    <font>
      <sz val="9"/>
      <color rgb="FFFF0000"/>
      <name val="宋体"/>
      <charset val="134"/>
      <scheme val="minor"/>
    </font>
    <font>
      <sz val="10"/>
      <name val="华文仿宋"/>
      <charset val="134"/>
    </font>
    <font>
      <sz val="11"/>
      <name val="宋体"/>
      <charset val="134"/>
      <scheme val="minor"/>
    </font>
    <font>
      <sz val="10"/>
      <color theme="1"/>
      <name val="宋体"/>
      <charset val="134"/>
      <scheme val="minor"/>
    </font>
    <font>
      <sz val="10"/>
      <name val="宋体"/>
      <charset val="134"/>
      <scheme val="minor"/>
    </font>
    <font>
      <b/>
      <sz val="10"/>
      <name val="宋体"/>
      <charset val="134"/>
      <scheme val="minor"/>
    </font>
    <font>
      <sz val="14"/>
      <color theme="1"/>
      <name val="仿宋_GB2312"/>
      <charset val="134"/>
    </font>
    <font>
      <sz val="11"/>
      <color theme="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theme="1"/>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134"/>
    </font>
    <font>
      <sz val="11"/>
      <name val="宋体"/>
      <charset val="134"/>
    </font>
    <font>
      <sz val="11"/>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rgb="FFFFFFCC"/>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5" fillId="20" borderId="0" applyNumberFormat="0" applyBorder="0" applyAlignment="0" applyProtection="0">
      <alignment vertical="center"/>
    </xf>
    <xf numFmtId="0" fontId="52" fillId="21" borderId="3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11" borderId="0" applyNumberFormat="0" applyBorder="0" applyAlignment="0" applyProtection="0">
      <alignment vertical="center"/>
    </xf>
    <xf numFmtId="0" fontId="44" fillId="7" borderId="0" applyNumberFormat="0" applyBorder="0" applyAlignment="0" applyProtection="0">
      <alignment vertical="center"/>
    </xf>
    <xf numFmtId="43" fontId="0" fillId="0" borderId="0" applyFont="0" applyFill="0" applyBorder="0" applyAlignment="0" applyProtection="0">
      <alignment vertical="center"/>
    </xf>
    <xf numFmtId="0" fontId="40" fillId="28"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17" borderId="35" applyNumberFormat="0" applyFont="0" applyAlignment="0" applyProtection="0">
      <alignment vertical="center"/>
    </xf>
    <xf numFmtId="0" fontId="40" fillId="32" borderId="0" applyNumberFormat="0" applyBorder="0" applyAlignment="0" applyProtection="0">
      <alignment vertical="center"/>
    </xf>
    <xf numFmtId="0" fontId="41"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34" applyNumberFormat="0" applyFill="0" applyAlignment="0" applyProtection="0">
      <alignment vertical="center"/>
    </xf>
    <xf numFmtId="0" fontId="54" fillId="0" borderId="34" applyNumberFormat="0" applyFill="0" applyAlignment="0" applyProtection="0">
      <alignment vertical="center"/>
    </xf>
    <xf numFmtId="0" fontId="40" fillId="27" borderId="0" applyNumberFormat="0" applyBorder="0" applyAlignment="0" applyProtection="0">
      <alignment vertical="center"/>
    </xf>
    <xf numFmtId="0" fontId="41" fillId="0" borderId="31" applyNumberFormat="0" applyFill="0" applyAlignment="0" applyProtection="0">
      <alignment vertical="center"/>
    </xf>
    <xf numFmtId="0" fontId="40" fillId="31" borderId="0" applyNumberFormat="0" applyBorder="0" applyAlignment="0" applyProtection="0">
      <alignment vertical="center"/>
    </xf>
    <xf numFmtId="0" fontId="46" fillId="10" borderId="32" applyNumberFormat="0" applyAlignment="0" applyProtection="0">
      <alignment vertical="center"/>
    </xf>
    <xf numFmtId="0" fontId="56" fillId="10" borderId="36" applyNumberFormat="0" applyAlignment="0" applyProtection="0">
      <alignment vertical="center"/>
    </xf>
    <xf numFmtId="0" fontId="49" fillId="16" borderId="33" applyNumberFormat="0" applyAlignment="0" applyProtection="0">
      <alignment vertical="center"/>
    </xf>
    <xf numFmtId="0" fontId="45" fillId="35" borderId="0" applyNumberFormat="0" applyBorder="0" applyAlignment="0" applyProtection="0">
      <alignment vertical="center"/>
    </xf>
    <xf numFmtId="0" fontId="40" fillId="15" borderId="0" applyNumberFormat="0" applyBorder="0" applyAlignment="0" applyProtection="0">
      <alignment vertical="center"/>
    </xf>
    <xf numFmtId="0" fontId="58" fillId="0" borderId="38" applyNumberFormat="0" applyFill="0" applyAlignment="0" applyProtection="0">
      <alignment vertical="center"/>
    </xf>
    <xf numFmtId="0" fontId="53" fillId="0" borderId="37" applyNumberFormat="0" applyFill="0" applyAlignment="0" applyProtection="0">
      <alignment vertical="center"/>
    </xf>
    <xf numFmtId="0" fontId="57" fillId="30" borderId="0" applyNumberFormat="0" applyBorder="0" applyAlignment="0" applyProtection="0">
      <alignment vertical="center"/>
    </xf>
    <xf numFmtId="0" fontId="51" fillId="19" borderId="0" applyNumberFormat="0" applyBorder="0" applyAlignment="0" applyProtection="0">
      <alignment vertical="center"/>
    </xf>
    <xf numFmtId="0" fontId="45" fillId="18" borderId="0" applyNumberFormat="0" applyBorder="0" applyAlignment="0" applyProtection="0">
      <alignment vertical="center"/>
    </xf>
    <xf numFmtId="0" fontId="40" fillId="9" borderId="0" applyNumberFormat="0" applyBorder="0" applyAlignment="0" applyProtection="0">
      <alignment vertical="center"/>
    </xf>
    <xf numFmtId="0" fontId="45" fillId="26" borderId="0" applyNumberFormat="0" applyBorder="0" applyAlignment="0" applyProtection="0">
      <alignment vertical="center"/>
    </xf>
    <xf numFmtId="0" fontId="45" fillId="14" borderId="0" applyNumberFormat="0" applyBorder="0" applyAlignment="0" applyProtection="0">
      <alignment vertical="center"/>
    </xf>
    <xf numFmtId="0" fontId="45" fillId="34" borderId="0" applyNumberFormat="0" applyBorder="0" applyAlignment="0" applyProtection="0">
      <alignment vertical="center"/>
    </xf>
    <xf numFmtId="0" fontId="45" fillId="24" borderId="0" applyNumberFormat="0" applyBorder="0" applyAlignment="0" applyProtection="0">
      <alignment vertical="center"/>
    </xf>
    <xf numFmtId="0" fontId="40" fillId="6" borderId="0" applyNumberFormat="0" applyBorder="0" applyAlignment="0" applyProtection="0">
      <alignment vertical="center"/>
    </xf>
    <xf numFmtId="0" fontId="40" fillId="13" borderId="0" applyNumberFormat="0" applyBorder="0" applyAlignment="0" applyProtection="0">
      <alignment vertical="center"/>
    </xf>
    <xf numFmtId="0" fontId="45" fillId="33" borderId="0" applyNumberFormat="0" applyBorder="0" applyAlignment="0" applyProtection="0">
      <alignment vertical="center"/>
    </xf>
    <xf numFmtId="0" fontId="45" fillId="23" borderId="0" applyNumberFormat="0" applyBorder="0" applyAlignment="0" applyProtection="0">
      <alignment vertical="center"/>
    </xf>
    <xf numFmtId="0" fontId="40" fillId="5" borderId="0" applyNumberFormat="0" applyBorder="0" applyAlignment="0" applyProtection="0">
      <alignment vertical="center"/>
    </xf>
    <xf numFmtId="0" fontId="45" fillId="8" borderId="0" applyNumberFormat="0" applyBorder="0" applyAlignment="0" applyProtection="0">
      <alignment vertical="center"/>
    </xf>
    <xf numFmtId="0" fontId="40" fillId="25" borderId="0" applyNumberFormat="0" applyBorder="0" applyAlignment="0" applyProtection="0">
      <alignment vertical="center"/>
    </xf>
    <xf numFmtId="0" fontId="40" fillId="12" borderId="0" applyNumberFormat="0" applyBorder="0" applyAlignment="0" applyProtection="0">
      <alignment vertical="center"/>
    </xf>
    <xf numFmtId="0" fontId="45" fillId="22" borderId="0" applyNumberFormat="0" applyBorder="0" applyAlignment="0" applyProtection="0">
      <alignment vertical="center"/>
    </xf>
    <xf numFmtId="0" fontId="40" fillId="29" borderId="0" applyNumberFormat="0" applyBorder="0" applyAlignment="0" applyProtection="0">
      <alignment vertical="center"/>
    </xf>
    <xf numFmtId="43" fontId="0" fillId="0" borderId="0" applyFont="0" applyFill="0" applyBorder="0" applyAlignment="0" applyProtection="0">
      <alignment vertical="center"/>
    </xf>
  </cellStyleXfs>
  <cellXfs count="279">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0"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8" fillId="0" borderId="0" xfId="0" applyFont="1" applyAlignment="1">
      <alignment horizontal="left" vertical="center" wrapText="1"/>
    </xf>
    <xf numFmtId="0" fontId="9" fillId="0" borderId="0" xfId="0" applyFont="1">
      <alignment vertical="center"/>
    </xf>
    <xf numFmtId="0" fontId="10" fillId="0" borderId="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0" xfId="0" applyAlignment="1">
      <alignment horizontal="lef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1" fillId="0" borderId="7" xfId="0" applyFont="1" applyBorder="1" applyAlignment="1">
      <alignment horizontal="center" vertical="center" wrapText="1"/>
    </xf>
    <xf numFmtId="0" fontId="10" fillId="0" borderId="5" xfId="0" applyFont="1" applyBorder="1" applyAlignment="1">
      <alignment horizontal="center" vertical="center" wrapText="1"/>
    </xf>
    <xf numFmtId="176" fontId="12"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13" fillId="0" borderId="4" xfId="0" applyFont="1" applyBorder="1" applyAlignment="1">
      <alignment horizontal="center" vertical="center" wrapText="1"/>
    </xf>
    <xf numFmtId="43" fontId="14" fillId="3" borderId="4" xfId="0" applyNumberFormat="1" applyFont="1" applyFill="1" applyBorder="1" applyAlignment="1">
      <alignment horizontal="center" vertical="center" wrapText="1"/>
    </xf>
    <xf numFmtId="10" fontId="0" fillId="0" borderId="0" xfId="11" applyNumberFormat="1" applyFont="1">
      <alignment vertical="center"/>
    </xf>
    <xf numFmtId="2" fontId="0"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43" fontId="15" fillId="3" borderId="4" xfId="8" applyFont="1" applyFill="1" applyBorder="1" applyAlignment="1">
      <alignment horizontal="center" vertical="center" wrapText="1"/>
    </xf>
    <xf numFmtId="0" fontId="16" fillId="0" borderId="0" xfId="0" applyFont="1">
      <alignment vertical="center"/>
    </xf>
    <xf numFmtId="0" fontId="6" fillId="0" borderId="0" xfId="0" applyFont="1">
      <alignment vertical="center"/>
    </xf>
    <xf numFmtId="0" fontId="13"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6" fillId="0" borderId="0" xfId="0" applyFont="1" applyAlignment="1">
      <alignment horizontal="left" vertical="center" wrapText="1"/>
    </xf>
    <xf numFmtId="0" fontId="18"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center" vertical="center" wrapText="1"/>
    </xf>
    <xf numFmtId="0" fontId="17"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4" xfId="0" applyFont="1" applyBorder="1" applyAlignment="1">
      <alignment horizontal="left" vertical="center" wrapText="1"/>
    </xf>
    <xf numFmtId="43" fontId="13" fillId="0" borderId="4" xfId="0" applyNumberFormat="1" applyFont="1" applyBorder="1" applyAlignment="1">
      <alignment horizontal="center" vertical="center" wrapText="1"/>
    </xf>
    <xf numFmtId="0" fontId="17" fillId="0" borderId="4" xfId="0" applyFont="1" applyBorder="1" applyAlignment="1">
      <alignment horizontal="left" vertical="center" wrapText="1"/>
    </xf>
    <xf numFmtId="43" fontId="4" fillId="0" borderId="4" xfId="49" applyFont="1" applyFill="1" applyBorder="1" applyAlignment="1">
      <alignment horizontal="center" vertical="center" wrapText="1"/>
    </xf>
    <xf numFmtId="43" fontId="13" fillId="0" borderId="1"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3" fontId="4" fillId="0" borderId="4" xfId="49" applyFont="1" applyFill="1" applyBorder="1" applyAlignment="1">
      <alignment horizontal="left" vertical="center" wrapText="1"/>
    </xf>
    <xf numFmtId="0" fontId="17" fillId="0" borderId="4" xfId="0" applyFont="1" applyBorder="1" applyAlignment="1">
      <alignment vertical="center" wrapText="1"/>
    </xf>
    <xf numFmtId="177" fontId="13" fillId="0" borderId="4" xfId="49" applyNumberFormat="1" applyFont="1" applyFill="1" applyBorder="1" applyAlignment="1">
      <alignment horizontal="left" vertical="center" wrapText="1"/>
    </xf>
    <xf numFmtId="0" fontId="13" fillId="0" borderId="9" xfId="0" applyFont="1" applyBorder="1" applyAlignment="1">
      <alignment horizontal="left" vertical="center" wrapText="1"/>
    </xf>
    <xf numFmtId="0" fontId="19" fillId="0" borderId="4" xfId="0" applyFont="1" applyBorder="1" applyAlignment="1">
      <alignment horizontal="left" vertical="center" wrapText="1"/>
    </xf>
    <xf numFmtId="0" fontId="16" fillId="0" borderId="8" xfId="0" applyFont="1" applyBorder="1" applyAlignment="1">
      <alignment horizontal="center" vertical="center" wrapText="1"/>
    </xf>
    <xf numFmtId="0" fontId="10" fillId="0" borderId="6" xfId="0" applyFont="1" applyBorder="1" applyAlignment="1">
      <alignment horizontal="center" vertical="center" wrapText="1"/>
    </xf>
    <xf numFmtId="43" fontId="13" fillId="0" borderId="4" xfId="49" applyFont="1" applyFill="1" applyBorder="1" applyAlignment="1">
      <alignment horizontal="center" vertical="center" wrapText="1"/>
    </xf>
    <xf numFmtId="0" fontId="13" fillId="0" borderId="7" xfId="0" applyFont="1" applyBorder="1" applyAlignment="1">
      <alignment horizontal="center" vertical="center" wrapText="1"/>
    </xf>
    <xf numFmtId="43" fontId="4" fillId="0" borderId="7" xfId="49" applyFont="1" applyFill="1" applyBorder="1" applyAlignment="1">
      <alignment horizontal="center" vertical="center" wrapText="1"/>
    </xf>
    <xf numFmtId="0" fontId="4" fillId="0" borderId="7" xfId="0" applyFont="1" applyBorder="1" applyAlignment="1">
      <alignment horizontal="center" vertical="center" wrapText="1"/>
    </xf>
    <xf numFmtId="4" fontId="13" fillId="0" borderId="4" xfId="0" applyNumberFormat="1" applyFont="1" applyBorder="1" applyAlignment="1">
      <alignment horizontal="center" vertical="center" wrapText="1"/>
    </xf>
    <xf numFmtId="43" fontId="13" fillId="0" borderId="7" xfId="49" applyFont="1" applyFill="1" applyBorder="1" applyAlignment="1">
      <alignment horizontal="center" vertical="center" wrapText="1"/>
    </xf>
    <xf numFmtId="43" fontId="13" fillId="0" borderId="1" xfId="49" applyFont="1" applyFill="1" applyBorder="1" applyAlignment="1">
      <alignment horizontal="center" vertical="center" wrapText="1"/>
    </xf>
    <xf numFmtId="43" fontId="13" fillId="0" borderId="5" xfId="49" applyFont="1" applyFill="1" applyBorder="1" applyAlignment="1">
      <alignment horizontal="center" vertical="center" wrapText="1"/>
    </xf>
    <xf numFmtId="43" fontId="4" fillId="0" borderId="4" xfId="0" applyNumberFormat="1" applyFont="1" applyBorder="1" applyAlignment="1">
      <alignment horizontal="center" vertical="center" wrapText="1"/>
    </xf>
    <xf numFmtId="43" fontId="17" fillId="0" borderId="4" xfId="49"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176" fontId="13" fillId="0" borderId="4" xfId="0" applyNumberFormat="1" applyFont="1" applyBorder="1" applyAlignment="1">
      <alignment horizontal="center" vertical="center" wrapText="1"/>
    </xf>
    <xf numFmtId="43" fontId="13" fillId="0" borderId="4" xfId="0" applyNumberFormat="1" applyFont="1" applyBorder="1" applyAlignment="1">
      <alignment horizontal="center" vertical="center"/>
    </xf>
    <xf numFmtId="43" fontId="4" fillId="0" borderId="4" xfId="0" applyNumberFormat="1" applyFont="1" applyBorder="1" applyAlignment="1">
      <alignment horizontal="left" vertical="center" wrapText="1"/>
    </xf>
    <xf numFmtId="43" fontId="4" fillId="0" borderId="7" xfId="49" applyFont="1" applyFill="1" applyBorder="1" applyAlignment="1">
      <alignment horizontal="left" vertical="center" wrapText="1"/>
    </xf>
    <xf numFmtId="0" fontId="4" fillId="0" borderId="7" xfId="0" applyFont="1" applyBorder="1" applyAlignment="1">
      <alignment horizontal="left" vertical="center" wrapText="1"/>
    </xf>
    <xf numFmtId="176" fontId="13" fillId="0" borderId="1"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0" fontId="17" fillId="0" borderId="11" xfId="0" applyFont="1" applyBorder="1" applyAlignment="1">
      <alignment horizontal="left" vertical="center" wrapText="1"/>
    </xf>
    <xf numFmtId="0" fontId="4"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43" fontId="4" fillId="2" borderId="4" xfId="49" applyFont="1" applyFill="1" applyBorder="1" applyAlignment="1">
      <alignment horizontal="center" vertical="center" wrapText="1"/>
    </xf>
    <xf numFmtId="0" fontId="4" fillId="2" borderId="4" xfId="0" applyFont="1" applyFill="1" applyBorder="1" applyAlignment="1">
      <alignment horizontal="left" vertical="center" wrapText="1"/>
    </xf>
    <xf numFmtId="43" fontId="4" fillId="0" borderId="7" xfId="0" applyNumberFormat="1" applyFont="1" applyBorder="1" applyAlignment="1">
      <alignment horizontal="center" vertical="center" wrapText="1"/>
    </xf>
    <xf numFmtId="43" fontId="4" fillId="2" borderId="7" xfId="49" applyFont="1" applyFill="1" applyBorder="1" applyAlignment="1">
      <alignment horizontal="center" vertical="center" wrapText="1"/>
    </xf>
    <xf numFmtId="0" fontId="17"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0" borderId="4" xfId="0" applyFont="1" applyBorder="1" applyAlignment="1">
      <alignment horizontal="center" vertical="center" wrapText="1"/>
    </xf>
    <xf numFmtId="0" fontId="20" fillId="2" borderId="4"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3" fillId="0" borderId="0" xfId="0" applyFont="1">
      <alignment vertical="center"/>
    </xf>
    <xf numFmtId="0" fontId="23" fillId="0" borderId="0" xfId="0" applyFont="1">
      <alignment vertical="center"/>
    </xf>
    <xf numFmtId="0" fontId="24" fillId="0" borderId="0" xfId="0" applyFont="1" applyAlignment="1">
      <alignment horizontal="left" vertical="center" wrapText="1"/>
    </xf>
    <xf numFmtId="0" fontId="22" fillId="0" borderId="0" xfId="0" applyFont="1" applyAlignment="1">
      <alignment horizontal="left" vertical="center" wrapText="1"/>
    </xf>
    <xf numFmtId="0" fontId="22" fillId="0" borderId="8" xfId="0" applyFont="1" applyBorder="1" applyAlignment="1">
      <alignment horizontal="left" vertical="center" wrapText="1"/>
    </xf>
    <xf numFmtId="0" fontId="22" fillId="0" borderId="0" xfId="0" applyFont="1" applyAlignment="1">
      <alignment horizontal="center" vertical="center" wrapText="1"/>
    </xf>
    <xf numFmtId="0" fontId="25" fillId="0" borderId="1" xfId="0" applyFont="1" applyBorder="1" applyAlignment="1">
      <alignment horizontal="center" vertical="center" wrapText="1"/>
    </xf>
    <xf numFmtId="0" fontId="25"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0" xfId="0" applyFont="1" applyAlignment="1">
      <alignment horizontal="left" vertical="center"/>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3" fillId="0" borderId="4" xfId="0" applyFont="1" applyBorder="1" applyAlignment="1">
      <alignment horizontal="left" vertical="center" wrapText="1"/>
    </xf>
    <xf numFmtId="0" fontId="22" fillId="0" borderId="8"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4" xfId="0" applyFont="1" applyBorder="1" applyAlignment="1">
      <alignment vertical="center" wrapText="1"/>
    </xf>
    <xf numFmtId="43" fontId="23" fillId="0" borderId="4" xfId="0" applyNumberFormat="1" applyFont="1" applyBorder="1" applyAlignment="1">
      <alignment horizontal="center" vertical="center" wrapText="1"/>
    </xf>
    <xf numFmtId="43" fontId="23" fillId="0" borderId="4" xfId="49" applyFont="1" applyFill="1" applyBorder="1" applyAlignment="1">
      <alignment horizontal="center" vertical="center" wrapText="1"/>
    </xf>
    <xf numFmtId="43" fontId="23" fillId="0" borderId="7" xfId="49"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23" fillId="0" borderId="4" xfId="0" applyFont="1" applyBorder="1">
      <alignment vertical="center"/>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10"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4" xfId="0" applyFont="1" applyBorder="1" applyAlignment="1">
      <alignment horizontal="left" vertical="center" wrapText="1"/>
    </xf>
    <xf numFmtId="0" fontId="7"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4" xfId="0" applyFont="1" applyBorder="1" applyAlignment="1">
      <alignment vertical="center" wrapText="1"/>
    </xf>
    <xf numFmtId="0" fontId="15"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vertical="center" wrapText="1"/>
    </xf>
    <xf numFmtId="0" fontId="11" fillId="0" borderId="3" xfId="0" applyFont="1" applyBorder="1" applyAlignment="1">
      <alignment horizontal="center" vertical="center" wrapText="1"/>
    </xf>
    <xf numFmtId="176" fontId="13" fillId="0" borderId="4" xfId="0" applyNumberFormat="1" applyFont="1" applyBorder="1" applyAlignment="1">
      <alignment horizontal="left" vertical="center" wrapText="1"/>
    </xf>
    <xf numFmtId="43" fontId="11" fillId="0" borderId="4" xfId="8" applyFont="1" applyFill="1" applyBorder="1" applyAlignment="1">
      <alignment horizontal="center" vertical="center" wrapText="1"/>
    </xf>
    <xf numFmtId="0" fontId="12" fillId="0" borderId="4" xfId="0" applyFont="1" applyBorder="1" applyAlignment="1">
      <alignment horizontal="center" vertical="center" wrapText="1"/>
    </xf>
    <xf numFmtId="43" fontId="7" fillId="0" borderId="4" xfId="8" applyFont="1" applyFill="1" applyBorder="1" applyAlignment="1">
      <alignment horizontal="center" vertical="center" wrapText="1"/>
    </xf>
    <xf numFmtId="0" fontId="15" fillId="0" borderId="4" xfId="0" applyFont="1" applyBorder="1" applyAlignment="1">
      <alignment horizontal="left" vertical="center" wrapText="1"/>
    </xf>
    <xf numFmtId="43" fontId="11" fillId="0" borderId="4" xfId="8" applyFont="1" applyFill="1" applyBorder="1" applyAlignment="1">
      <alignment horizontal="left" vertical="center" wrapText="1"/>
    </xf>
    <xf numFmtId="43" fontId="11" fillId="0" borderId="4" xfId="0" applyNumberFormat="1" applyFont="1" applyBorder="1" applyAlignment="1">
      <alignment horizontal="center" vertical="center" wrapText="1"/>
    </xf>
    <xf numFmtId="43" fontId="11" fillId="0" borderId="4" xfId="0" applyNumberFormat="1" applyFont="1" applyBorder="1" applyAlignment="1">
      <alignment horizontal="left" vertical="center" wrapText="1"/>
    </xf>
    <xf numFmtId="43" fontId="11" fillId="0" borderId="1" xfId="0" applyNumberFormat="1" applyFont="1" applyBorder="1" applyAlignment="1">
      <alignment horizontal="center" vertical="center" wrapText="1"/>
    </xf>
    <xf numFmtId="0" fontId="15" fillId="0" borderId="4" xfId="0" applyFont="1" applyBorder="1" applyAlignment="1">
      <alignment vertical="center" wrapText="1"/>
    </xf>
    <xf numFmtId="43" fontId="14" fillId="0" borderId="4" xfId="0" applyNumberFormat="1" applyFont="1" applyBorder="1" applyAlignment="1">
      <alignment horizontal="center" vertical="center" wrapText="1"/>
    </xf>
    <xf numFmtId="43" fontId="15" fillId="0" borderId="4" xfId="8" applyFont="1" applyFill="1" applyBorder="1" applyAlignment="1">
      <alignment horizontal="center" vertical="center" wrapText="1"/>
    </xf>
    <xf numFmtId="43" fontId="9" fillId="0" borderId="0" xfId="8" applyFont="1" applyFill="1">
      <alignment vertical="center"/>
    </xf>
    <xf numFmtId="43" fontId="10" fillId="0" borderId="0" xfId="8" applyFont="1" applyFill="1" applyAlignment="1">
      <alignment horizontal="center" vertical="center" wrapText="1"/>
    </xf>
    <xf numFmtId="43" fontId="10" fillId="0" borderId="4" xfId="8" applyFont="1" applyFill="1" applyBorder="1" applyAlignment="1">
      <alignment horizontal="center" vertical="center" wrapText="1"/>
    </xf>
    <xf numFmtId="43" fontId="11" fillId="0" borderId="7" xfId="8" applyFont="1" applyFill="1" applyBorder="1" applyAlignment="1">
      <alignment horizontal="center" vertical="center" wrapText="1"/>
    </xf>
    <xf numFmtId="43" fontId="26" fillId="0" borderId="4" xfId="0" applyNumberFormat="1" applyFont="1" applyBorder="1" applyAlignment="1">
      <alignment horizontal="center" vertical="center" wrapText="1"/>
    </xf>
    <xf numFmtId="43" fontId="27" fillId="0" borderId="4" xfId="8" applyFont="1" applyFill="1" applyBorder="1" applyAlignment="1">
      <alignment horizontal="center" vertical="center" wrapText="1"/>
    </xf>
    <xf numFmtId="0" fontId="27" fillId="0" borderId="4" xfId="0" applyFont="1" applyBorder="1" applyAlignment="1">
      <alignment horizontal="center" vertical="center" wrapText="1"/>
    </xf>
    <xf numFmtId="43" fontId="11" fillId="0" borderId="7" xfId="8" applyFont="1" applyFill="1" applyBorder="1" applyAlignment="1">
      <alignment horizontal="left" vertical="center" wrapText="1"/>
    </xf>
    <xf numFmtId="0" fontId="11" fillId="0" borderId="7" xfId="0" applyFont="1" applyBorder="1" applyAlignment="1">
      <alignment horizontal="left" vertical="center" wrapText="1"/>
    </xf>
    <xf numFmtId="43" fontId="11" fillId="0" borderId="1" xfId="8" applyFont="1" applyFill="1" applyBorder="1" applyAlignment="1">
      <alignment horizontal="center" vertical="center" wrapText="1"/>
    </xf>
    <xf numFmtId="43" fontId="15" fillId="0" borderId="7" xfId="8" applyFont="1" applyFill="1" applyBorder="1" applyAlignment="1">
      <alignment horizontal="center" vertical="center" wrapText="1"/>
    </xf>
    <xf numFmtId="0" fontId="15"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5" xfId="0" applyFont="1" applyBorder="1" applyAlignment="1">
      <alignment horizontal="center" vertical="center"/>
    </xf>
    <xf numFmtId="0" fontId="7" fillId="0" borderId="4" xfId="0" applyFont="1" applyBorder="1">
      <alignment vertical="center"/>
    </xf>
    <xf numFmtId="43" fontId="13" fillId="0" borderId="4" xfId="8" applyFont="1" applyFill="1" applyBorder="1" applyAlignment="1">
      <alignment horizontal="center" vertical="center" wrapText="1"/>
    </xf>
    <xf numFmtId="0" fontId="7" fillId="0" borderId="4" xfId="0" applyFont="1" applyBorder="1" applyAlignment="1">
      <alignment horizontal="left" vertical="center"/>
    </xf>
    <xf numFmtId="0" fontId="0" fillId="0" borderId="0" xfId="0" applyFont="1" applyAlignment="1">
      <alignment horizontal="left" vertical="center" wrapText="1"/>
    </xf>
    <xf numFmtId="0" fontId="15" fillId="0" borderId="2" xfId="0" applyFont="1" applyBorder="1" applyAlignment="1">
      <alignment horizontal="center" vertical="center" wrapText="1"/>
    </xf>
    <xf numFmtId="0" fontId="15" fillId="0" borderId="10" xfId="0" applyFont="1" applyBorder="1" applyAlignment="1">
      <alignment horizontal="center" vertical="center" wrapText="1"/>
    </xf>
    <xf numFmtId="0" fontId="29" fillId="0" borderId="4" xfId="0" applyFont="1" applyBorder="1" applyAlignment="1">
      <alignment horizontal="center" vertical="center" wrapText="1"/>
    </xf>
    <xf numFmtId="43" fontId="29" fillId="0" borderId="4" xfId="8" applyFont="1" applyFill="1" applyBorder="1" applyAlignment="1">
      <alignment horizontal="center" vertical="center" wrapText="1"/>
    </xf>
    <xf numFmtId="0" fontId="30"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7" fillId="0" borderId="0" xfId="0" applyFont="1" applyAlignment="1">
      <alignment horizontal="left" vertical="center" wrapText="1"/>
    </xf>
    <xf numFmtId="0" fontId="31" fillId="0" borderId="0" xfId="0" applyFont="1">
      <alignment vertical="center"/>
    </xf>
    <xf numFmtId="0" fontId="0" fillId="0" borderId="0" xfId="0" applyAlignment="1">
      <alignment horizontal="center" vertical="center"/>
    </xf>
    <xf numFmtId="0" fontId="15" fillId="0" borderId="3" xfId="0" applyFont="1" applyBorder="1" applyAlignment="1">
      <alignment horizontal="center" vertical="center" wrapText="1"/>
    </xf>
    <xf numFmtId="0" fontId="32" fillId="0" borderId="4" xfId="0" applyFont="1" applyBorder="1" applyAlignment="1">
      <alignment horizontal="left" vertical="center" wrapText="1"/>
    </xf>
    <xf numFmtId="0" fontId="8" fillId="0" borderId="0" xfId="0" applyFont="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wrapText="1"/>
    </xf>
    <xf numFmtId="43" fontId="12" fillId="0" borderId="4" xfId="8" applyFont="1" applyFill="1" applyBorder="1" applyAlignment="1">
      <alignment horizontal="center" vertical="center" wrapText="1"/>
    </xf>
    <xf numFmtId="177" fontId="15" fillId="0" borderId="4" xfId="8" applyNumberFormat="1" applyFont="1" applyFill="1" applyBorder="1" applyAlignment="1">
      <alignment horizontal="left" vertical="center" wrapText="1"/>
    </xf>
    <xf numFmtId="177" fontId="12" fillId="0" borderId="4" xfId="8" applyNumberFormat="1" applyFont="1" applyFill="1" applyBorder="1" applyAlignment="1">
      <alignment horizontal="left" vertical="center" wrapText="1"/>
    </xf>
    <xf numFmtId="0" fontId="33" fillId="0" borderId="4" xfId="0" applyFont="1" applyBorder="1" applyAlignment="1">
      <alignment horizontal="center" vertical="center" wrapText="1"/>
    </xf>
    <xf numFmtId="43" fontId="15" fillId="0" borderId="1" xfId="8" applyFont="1" applyFill="1" applyBorder="1" applyAlignment="1">
      <alignment vertical="center" wrapText="1"/>
    </xf>
    <xf numFmtId="4" fontId="15" fillId="0" borderId="4" xfId="0" applyNumberFormat="1" applyFont="1" applyBorder="1" applyAlignment="1">
      <alignment horizontal="center" vertical="center" wrapText="1"/>
    </xf>
    <xf numFmtId="0" fontId="31" fillId="0" borderId="4" xfId="0" applyFont="1" applyBorder="1">
      <alignment vertical="center"/>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34" fillId="0" borderId="8" xfId="8" applyFont="1" applyFill="1" applyBorder="1" applyAlignment="1">
      <alignment vertical="center" wrapText="1"/>
    </xf>
    <xf numFmtId="43" fontId="34" fillId="0" borderId="9" xfId="8" applyFont="1" applyFill="1" applyBorder="1" applyAlignment="1">
      <alignment vertical="center" wrapText="1"/>
    </xf>
    <xf numFmtId="0" fontId="0" fillId="0" borderId="0" xfId="0"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5"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Alignment="1">
      <alignment horizontal="left" vertical="center" wrapText="1"/>
    </xf>
    <xf numFmtId="0" fontId="36" fillId="0" borderId="0" xfId="0" applyFont="1">
      <alignment vertical="center"/>
    </xf>
    <xf numFmtId="0" fontId="5" fillId="0" borderId="0" xfId="0" applyFont="1">
      <alignment vertical="center"/>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39" fillId="0" borderId="0" xfId="0" applyFont="1" applyAlignment="1">
      <alignment horizontal="left" vertical="center" wrapText="1"/>
    </xf>
    <xf numFmtId="0" fontId="38" fillId="0" borderId="30"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4" xfId="0" applyFont="1" applyBorder="1" applyAlignment="1">
      <alignment horizontal="center" vertical="center" wrapText="1"/>
    </xf>
    <xf numFmtId="178"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9"/>
  <colors>
    <mruColors>
      <color rgb="000000FF"/>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locales/WeChat%20Files/wxid_mgqndf37is6z22/FileStorage/File/2023-09/&#38468;&#20214;1.&#22825;&#28079;&#21306;2021-2022&#24180;&#24230;&#25206;&#36139;&#34900;&#25509;&#36164;&#37329;&#39033;&#30446;&#36164;&#20135;&#28165;&#21333;-9.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1-"/>
      <sheetName val="附表 2-1"/>
      <sheetName val="附表 2-2"/>
      <sheetName val="Sheet1"/>
      <sheetName val="附表 2-3（2021年）-万元"/>
      <sheetName val="附表 3-1（2021年）"/>
      <sheetName val="附表 3-2（2021年）"/>
      <sheetName val="附表 2-3（2022年）-万元"/>
      <sheetName val="附表 2-3（2022年）-崖州区"/>
      <sheetName val="2022年海棠区"/>
      <sheetName val="附表 3-1 （2022年）"/>
      <sheetName val="附表 3-2 （2022年）"/>
      <sheetName val="附表 3-1（2021-2022年）  "/>
      <sheetName val="Sheet2"/>
      <sheetName val="附表 2-3（2021年） (2)"/>
      <sheetName val="附表 3-2"/>
      <sheetName val="附表 2-3（2022年）-育才区"/>
      <sheetName val="2022年资金安排调整过程-天涯区"/>
      <sheetName val="附表 2-3（2021年）-崖州区)"/>
      <sheetName val="附表 2-3（2021年）-育才区"/>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G6" t="str">
            <v>经营性资产</v>
          </cell>
          <cell r="H6" t="str">
            <v>农林业产业基地</v>
          </cell>
          <cell r="I6" t="str">
            <v>24栋鸽舍及配套用房、室外排水及照明工程和绿化工程</v>
          </cell>
          <cell r="J6" t="str">
            <v>2020-34-J-01</v>
          </cell>
          <cell r="K6" t="str">
            <v>抱前村13.52%、抱龙村12.04%、台楼村14.12%、立新村12.77%、扎南村12.19%、文门村4.36%、华丽村4.49%、过岭村4.49%、黑土村4.32%、布甫村4.79%、红塘村4.45%、塔岭村4.21%、梅村村4.25%</v>
          </cell>
          <cell r="L6" t="str">
            <v>三亚市天涯区南岛居富岛队</v>
          </cell>
          <cell r="M6">
            <v>3242340</v>
          </cell>
          <cell r="N6">
            <v>3000000</v>
          </cell>
          <cell r="O6">
            <v>242340</v>
          </cell>
        </row>
        <row r="6">
          <cell r="Q6" t="str">
            <v>正常</v>
          </cell>
          <cell r="R6" t="str">
            <v>是</v>
          </cell>
          <cell r="S6" t="str">
            <v>委托运营</v>
          </cell>
          <cell r="T6" t="str">
            <v>三亚市天涯区乡联投资发展有限公司</v>
          </cell>
        </row>
        <row r="6">
          <cell r="V6" t="str">
            <v>委托管护</v>
          </cell>
          <cell r="W6" t="str">
            <v>三亚市天涯区乡联投资发展有限公司</v>
          </cell>
          <cell r="X6" t="str">
            <v>不适用</v>
          </cell>
          <cell r="Y6" t="str">
            <v>不适用</v>
          </cell>
          <cell r="Z6" t="str">
            <v>是</v>
          </cell>
        </row>
        <row r="7">
          <cell r="G7" t="str">
            <v>经营性资产</v>
          </cell>
          <cell r="H7" t="str">
            <v>农林业产业基地</v>
          </cell>
          <cell r="I7" t="str">
            <v>11.62亩养鸡场，单栋长 96 米，宽 13 米的鸡舍，智能一体化鸡舍和智能有机肥发酵一体机及配套附属设施。</v>
          </cell>
          <cell r="J7" t="str">
            <v>2021-07-J-01</v>
          </cell>
          <cell r="K7" t="str">
            <v>抱前村17.50%、台楼村20.93%、抱龙村15.20%、扎南村13.62%、立新村13.84%、布甫村2.72%、过岭村1.93%、黑土村1.34%、红塘村1.63%、华丽村1.89%、塔岭村1.08%、文门村1.40%、梅村村1.18%、槟榔村1.26%、妙林村1.16%、水蛟村1.06%、桶井村1.20%、羊栏村1.06%</v>
          </cell>
          <cell r="L7" t="str">
            <v>三亚市天涯区扎南村</v>
          </cell>
          <cell r="M7">
            <v>7384942.56</v>
          </cell>
          <cell r="N7">
            <v>7359542.56</v>
          </cell>
          <cell r="O7">
            <v>25400</v>
          </cell>
        </row>
        <row r="7">
          <cell r="Q7" t="str">
            <v>正常</v>
          </cell>
          <cell r="R7" t="str">
            <v>是</v>
          </cell>
          <cell r="S7" t="str">
            <v>委托运营</v>
          </cell>
          <cell r="T7" t="str">
            <v>卜蜂 (海南) 农业发展有限公司</v>
          </cell>
        </row>
        <row r="7">
          <cell r="V7" t="str">
            <v>委托管护</v>
          </cell>
          <cell r="W7" t="str">
            <v>卜蜂 (海南) 农业发展有限公司</v>
          </cell>
          <cell r="X7" t="str">
            <v>不适用</v>
          </cell>
          <cell r="Y7" t="str">
            <v>不适用</v>
          </cell>
          <cell r="Z7" t="str">
            <v>是</v>
          </cell>
        </row>
        <row r="9">
          <cell r="G9" t="str">
            <v>经营性资产</v>
          </cell>
          <cell r="H9" t="str">
            <v>经营性基础设施</v>
          </cell>
          <cell r="I9" t="str">
            <v>1座</v>
          </cell>
        </row>
        <row r="9">
          <cell r="K9" t="str">
            <v>抱前村17.50%、台楼村20.93%、抱龙村15.20%、扎南村13.62%、立新村13.84%、布甫村2.72%、过岭村1.93%、黑土村1.34%、红塘村1.63%、华丽村1.89%、塔岭村1.08%、文门村1.40%、梅村村1.18%、槟榔村1.26%、妙林村1.16%、水蛟村1.06%、桶井村1.20%、羊栏村1.06%</v>
          </cell>
          <cell r="L9" t="str">
            <v>三亚市天涯区梅村村</v>
          </cell>
          <cell r="M9">
            <v>8750925</v>
          </cell>
          <cell r="N9">
            <v>8639488</v>
          </cell>
          <cell r="O9">
            <v>111437</v>
          </cell>
        </row>
        <row r="9">
          <cell r="Q9" t="str">
            <v>不适用</v>
          </cell>
          <cell r="R9" t="str">
            <v>不适用</v>
          </cell>
          <cell r="S9" t="str">
            <v>不适用</v>
          </cell>
          <cell r="T9" t="str">
            <v>不适用</v>
          </cell>
          <cell r="U9" t="str">
            <v>不适用</v>
          </cell>
          <cell r="V9" t="str">
            <v>不适用</v>
          </cell>
          <cell r="W9" t="str">
            <v>不适用</v>
          </cell>
          <cell r="X9" t="str">
            <v>不适用</v>
          </cell>
          <cell r="Y9" t="str">
            <v>不适用</v>
          </cell>
          <cell r="Z9" t="str">
            <v>否</v>
          </cell>
        </row>
        <row r="11">
          <cell r="G11" t="str">
            <v>经营性资产</v>
          </cell>
          <cell r="H11" t="str">
            <v>债权类资产</v>
          </cell>
          <cell r="I11" t="str">
            <v>债权（三亚禾禾农旅项目管理有限公司，年收益率5%+2、3号民宿浮动经营投资收益，自2023年每年6月30日返本62万元）</v>
          </cell>
          <cell r="J11" t="str">
            <v>2021-09-J-01</v>
          </cell>
          <cell r="K11" t="str">
            <v>抱前村17.50%、台楼村20.93%、抱龙村15.20%、扎南村13.62%、立新村13.84%、布甫村2.72%、过岭村1.93%、黑土村1.34%、红塘村1.63%、华丽村1.89%、塔岭村1.08%、文门村1.40%、梅村村1.18%、槟榔村1.26%、妙林村1.16%、水蛟村1.06%、桶井村1.20%、羊栏村1.06%</v>
          </cell>
          <cell r="L11" t="str">
            <v>三亚市天涯区抱前村委会</v>
          </cell>
          <cell r="M11">
            <v>3100000</v>
          </cell>
          <cell r="N11">
            <v>3100000</v>
          </cell>
        </row>
        <row r="11">
          <cell r="Q11" t="str">
            <v>正常</v>
          </cell>
          <cell r="R11" t="str">
            <v>是</v>
          </cell>
          <cell r="S11" t="str">
            <v>合作发展</v>
          </cell>
          <cell r="T11" t="str">
            <v>三亚禾禾农旅项目管理有限公司</v>
          </cell>
        </row>
        <row r="11">
          <cell r="V11" t="str">
            <v>委托管护</v>
          </cell>
          <cell r="W11" t="str">
            <v>三亚禾禾农旅项目管理有限公司</v>
          </cell>
          <cell r="X11" t="str">
            <v>不适用</v>
          </cell>
          <cell r="Y11" t="str">
            <v>不适用</v>
          </cell>
          <cell r="Z11" t="str">
            <v>是</v>
          </cell>
        </row>
        <row r="12">
          <cell r="G12" t="str">
            <v>经营性资产</v>
          </cell>
          <cell r="H12" t="str">
            <v>经营性基础设施</v>
          </cell>
          <cell r="I12" t="str">
            <v>1座</v>
          </cell>
          <cell r="J12" t="str">
            <v>2022-19-J-01</v>
          </cell>
          <cell r="K12" t="str">
            <v>抱前村17.50%、台楼村20.93%、抱龙村15.20%、扎南村13.62%、立新村13.84%、布甫村2.72%、过岭村1.93%、黑土村1.34%、红塘村1.63%、华丽村1.89%、塔岭村1.08%、文门村1.40%、梅村村1.18%、槟榔村1.26%、妙林村1.16%、水蛟村1.06%、桶井村1.20%、羊栏村1.06%</v>
          </cell>
          <cell r="L12" t="str">
            <v>三亚市天涯区抱前村</v>
          </cell>
          <cell r="M12">
            <v>645975.98</v>
          </cell>
          <cell r="N12">
            <v>645975.98</v>
          </cell>
        </row>
        <row r="12">
          <cell r="Q12" t="str">
            <v>正常</v>
          </cell>
          <cell r="R12" t="str">
            <v>是</v>
          </cell>
          <cell r="S12" t="str">
            <v>委托运营</v>
          </cell>
          <cell r="T12" t="str">
            <v>三亚市天涯区乡联投资发展有限公司</v>
          </cell>
        </row>
        <row r="12">
          <cell r="V12" t="str">
            <v>委托管护</v>
          </cell>
          <cell r="W12" t="str">
            <v>三亚市天涯区乡联投资发展有限公司</v>
          </cell>
          <cell r="X12" t="str">
            <v>不适用</v>
          </cell>
          <cell r="Y12" t="str">
            <v>不适用</v>
          </cell>
          <cell r="Z12" t="str">
            <v>是</v>
          </cell>
        </row>
        <row r="13">
          <cell r="G13" t="str">
            <v>经营性资产</v>
          </cell>
          <cell r="H13" t="str">
            <v>其他</v>
          </cell>
          <cell r="I13" t="str">
            <v>105500株</v>
          </cell>
          <cell r="J13" t="str">
            <v>2022-19-J-02</v>
          </cell>
          <cell r="K13" t="str">
            <v>抱前村17.50%、台楼村20.93%、抱龙村15.20%、扎南村13.62%、立新村13.84%、布甫村2.72%、过岭村1.93%、黑土村1.34%、红塘村1.63%、华丽村1.89%、塔岭村1.08%、文门村1.40%、梅村村1.18%、槟榔村1.26%、妙林村1.16%、水蛟村1.06%、桶井村1.20%、羊栏村1.06%</v>
          </cell>
          <cell r="L13" t="str">
            <v>三亚市天涯区抱前村</v>
          </cell>
          <cell r="M13">
            <v>2264745</v>
          </cell>
          <cell r="N13">
            <v>2264745</v>
          </cell>
        </row>
        <row r="13">
          <cell r="Q13" t="str">
            <v>正常</v>
          </cell>
          <cell r="R13" t="str">
            <v>是</v>
          </cell>
          <cell r="S13" t="str">
            <v>委托运营</v>
          </cell>
          <cell r="T13" t="str">
            <v>三亚市天涯区乡联投资发展有限公司</v>
          </cell>
        </row>
        <row r="13">
          <cell r="V13" t="str">
            <v>委托管护</v>
          </cell>
          <cell r="W13" t="str">
            <v>三亚市天涯区乡联投资发展有限公司</v>
          </cell>
          <cell r="X13" t="str">
            <v>不适用</v>
          </cell>
          <cell r="Y13" t="str">
            <v>不适用</v>
          </cell>
          <cell r="Z13" t="str">
            <v>是</v>
          </cell>
        </row>
        <row r="14">
          <cell r="G14" t="str">
            <v>经营性资产</v>
          </cell>
          <cell r="H14" t="str">
            <v>其他</v>
          </cell>
          <cell r="I14" t="str">
            <v>209279.02元</v>
          </cell>
          <cell r="J14" t="str">
            <v>2022-19-J-03</v>
          </cell>
          <cell r="K14" t="str">
            <v>抱前村17.50%、台楼村20.93%、抱龙村15.20%、扎南村13.62%、立新村13.84%、布甫村2.72%、过岭村1.93%、黑土村1.34%、红塘村1.63%、华丽村1.89%、塔岭村1.08%、文门村1.40%、梅村村1.18%、槟榔村1.26%、妙林村1.16%、水蛟村1.06%、桶井村1.20%、羊栏村1.06%</v>
          </cell>
          <cell r="L14" t="str">
            <v>三亚市天涯区抱前村</v>
          </cell>
          <cell r="M14">
            <v>209279.02</v>
          </cell>
          <cell r="N14">
            <v>209279.02</v>
          </cell>
        </row>
        <row r="14">
          <cell r="Q14" t="str">
            <v>正常</v>
          </cell>
          <cell r="R14" t="str">
            <v>是</v>
          </cell>
          <cell r="S14" t="str">
            <v>委托运营</v>
          </cell>
          <cell r="T14" t="str">
            <v>三亚市天涯区乡联投资发展有限公司</v>
          </cell>
        </row>
        <row r="14">
          <cell r="V14" t="str">
            <v>委托管护</v>
          </cell>
          <cell r="W14" t="str">
            <v>三亚市天涯区乡联投资发展有限公司</v>
          </cell>
          <cell r="X14" t="str">
            <v>不适用</v>
          </cell>
          <cell r="Y14" t="str">
            <v>不适用</v>
          </cell>
          <cell r="Z14" t="str">
            <v>是</v>
          </cell>
        </row>
        <row r="15">
          <cell r="G15" t="str">
            <v>经营性资产</v>
          </cell>
          <cell r="H15" t="str">
            <v>生产加工设施</v>
          </cell>
          <cell r="I15" t="str">
            <v>8位笼具、料机、清粪机等。</v>
          </cell>
          <cell r="J15" t="str">
            <v>2022-20-J-01</v>
          </cell>
          <cell r="K15" t="str">
            <v>三亚市天涯区抱龙村村委会</v>
          </cell>
          <cell r="L15" t="str">
            <v>三亚市天涯区抱龙村</v>
          </cell>
          <cell r="M15">
            <v>688800</v>
          </cell>
          <cell r="N15">
            <v>688800</v>
          </cell>
        </row>
        <row r="15">
          <cell r="Q15" t="str">
            <v>正常</v>
          </cell>
          <cell r="R15" t="str">
            <v>是</v>
          </cell>
          <cell r="S15" t="str">
            <v>委托运营</v>
          </cell>
          <cell r="T15" t="str">
            <v>三亚市天涯区乡联投资发展有限公司</v>
          </cell>
        </row>
        <row r="15">
          <cell r="V15" t="str">
            <v>委托管护</v>
          </cell>
          <cell r="W15" t="str">
            <v>三亚市天涯区乡联投资发展有限公司</v>
          </cell>
          <cell r="X15" t="str">
            <v>不适用</v>
          </cell>
          <cell r="Y15" t="str">
            <v>不适用</v>
          </cell>
          <cell r="Z15" t="str">
            <v>是</v>
          </cell>
        </row>
        <row r="16">
          <cell r="G16" t="str">
            <v>经营性资产</v>
          </cell>
          <cell r="H16" t="str">
            <v>其他</v>
          </cell>
          <cell r="I16" t="str">
            <v>3120对</v>
          </cell>
          <cell r="J16" t="str">
            <v>2022-20-J-02</v>
          </cell>
          <cell r="K16" t="str">
            <v>三亚市天涯区抱龙村村委会</v>
          </cell>
          <cell r="L16" t="str">
            <v>三亚市天涯区抱龙村</v>
          </cell>
          <cell r="M16">
            <v>811200</v>
          </cell>
          <cell r="N16">
            <v>811200</v>
          </cell>
        </row>
        <row r="16">
          <cell r="Q16" t="str">
            <v>正常</v>
          </cell>
          <cell r="R16" t="str">
            <v>是</v>
          </cell>
          <cell r="S16" t="str">
            <v>委托运营</v>
          </cell>
          <cell r="T16" t="str">
            <v>三亚市天涯区乡联投资发展有限公司</v>
          </cell>
        </row>
        <row r="16">
          <cell r="V16" t="str">
            <v>委托管护</v>
          </cell>
          <cell r="W16" t="str">
            <v>三亚市天涯区乡联投资发展有限公司</v>
          </cell>
          <cell r="X16" t="str">
            <v>不适用</v>
          </cell>
          <cell r="Y16" t="str">
            <v>不适用</v>
          </cell>
          <cell r="Z16" t="str">
            <v>是</v>
          </cell>
        </row>
        <row r="17">
          <cell r="G17" t="str">
            <v>经营性资产</v>
          </cell>
          <cell r="H17" t="str">
            <v>生产加工设施</v>
          </cell>
          <cell r="I17" t="str">
            <v>4台东方红拖拉机LX904、2台农夫履带拖拉机NF-902、9台久保田收割机4LZ-5D8、6台秸杆粉碎还田机1JH-165、2台多利卡清障车</v>
          </cell>
          <cell r="J17" t="str">
            <v>2022-21-J-01</v>
          </cell>
          <cell r="K17" t="str">
            <v>抱前村17.50%、台楼村20.93%、抱龙村15.20%、扎南村13.62%、立新村13.84%、布甫村2.72%、过岭村1.93%、黑土村1.34%、红塘村1.63%、华丽村1.89%、塔岭村1.08%、文门村1.40%、梅村村1.18%、槟榔村1.26%、妙林村1.16%、水蛟村1.06%、桶井村1.20%、羊栏村1.06%</v>
          </cell>
          <cell r="L17" t="str">
            <v>三亚市天涯区抱龙村</v>
          </cell>
          <cell r="M17">
            <v>3000000</v>
          </cell>
          <cell r="N17">
            <v>3000000</v>
          </cell>
        </row>
        <row r="17">
          <cell r="Q17" t="str">
            <v>正常</v>
          </cell>
          <cell r="R17" t="str">
            <v>是</v>
          </cell>
          <cell r="S17" t="str">
            <v>自主运营</v>
          </cell>
          <cell r="T17" t="str">
            <v>三亚抱龙农业发展有限公司</v>
          </cell>
        </row>
        <row r="17">
          <cell r="V17" t="str">
            <v>自行管护</v>
          </cell>
          <cell r="W17" t="str">
            <v>三亚抱龙农业发展有限公司</v>
          </cell>
          <cell r="X17" t="str">
            <v>不适用</v>
          </cell>
          <cell r="Y17" t="str">
            <v>不适用</v>
          </cell>
          <cell r="Z17" t="str">
            <v>是</v>
          </cell>
        </row>
        <row r="18">
          <cell r="G18" t="str">
            <v>经营性资产</v>
          </cell>
          <cell r="H18" t="str">
            <v>债权类资产</v>
          </cell>
          <cell r="I18" t="str">
            <v>债权（海南希源生态农业股份有限公司，年收益率6%，合作8年，第四年返还本金，每年返还100万元，返还5年）</v>
          </cell>
          <cell r="J18" t="str">
            <v>2022-22-J-01</v>
          </cell>
          <cell r="K18" t="str">
            <v>抱前村17.50%、台楼村20.93%、抱龙村15.20%、扎南村13.62%、立新村13.84%、布甫村2.72%、过岭村1.93%、黑土村1.34%、红塘村1.63%、华丽村1.89%、塔岭村1.08%、文门村1.40%、梅村村1.18%、槟榔村1.26%、妙林村1.16%、水蛟村1.06%、桶井村1.20%、羊栏村1.06%</v>
          </cell>
          <cell r="L18" t="str">
            <v>三亚市天涯区台楼村</v>
          </cell>
          <cell r="M18">
            <v>10000000</v>
          </cell>
          <cell r="N18">
            <v>10000000</v>
          </cell>
        </row>
        <row r="18">
          <cell r="Q18" t="str">
            <v>正常</v>
          </cell>
          <cell r="R18" t="str">
            <v>是</v>
          </cell>
          <cell r="S18" t="str">
            <v>合作发展</v>
          </cell>
          <cell r="T18" t="str">
            <v>海南希源生态农业股份有限公司</v>
          </cell>
        </row>
        <row r="18">
          <cell r="V18" t="str">
            <v>委托管护</v>
          </cell>
          <cell r="W18" t="str">
            <v>海南希源生态农业股份有限公司</v>
          </cell>
          <cell r="X18" t="str">
            <v>不适用</v>
          </cell>
          <cell r="Y18" t="str">
            <v>不适用</v>
          </cell>
          <cell r="Z18" t="str">
            <v>是</v>
          </cell>
        </row>
        <row r="19">
          <cell r="G19" t="str">
            <v>经营性资产</v>
          </cell>
          <cell r="H19" t="str">
            <v>债权类资产</v>
          </cell>
          <cell r="I19" t="str">
            <v>债权（三亚希联农业发展有限公司，年收益率6%，合作8年，第四年返还本金，每年返还200万元，返还5年）</v>
          </cell>
          <cell r="J19" t="str">
            <v>2022-22-J-02</v>
          </cell>
          <cell r="K19" t="str">
            <v>抱前村17.50%、台楼村20.93%、抱龙村15.20%、扎南村13.62%、立新村13.84%、布甫村2.72%、过岭村1.93%、黑土村1.34%、红塘村1.63%、华丽村1.89%、塔岭村1.08%、文门村1.40%、梅村村1.18%、槟榔村1.26%、妙林村1.16%、水蛟村1.06%、桶井村1.20%、羊栏村1.06%</v>
          </cell>
          <cell r="L19" t="str">
            <v>三亚市天涯区台楼村</v>
          </cell>
          <cell r="M19">
            <v>5000000</v>
          </cell>
          <cell r="N19">
            <v>5000000</v>
          </cell>
        </row>
        <row r="19">
          <cell r="Q19" t="str">
            <v>正常</v>
          </cell>
          <cell r="R19" t="str">
            <v>是</v>
          </cell>
          <cell r="S19" t="str">
            <v>合作发展</v>
          </cell>
          <cell r="T19" t="str">
            <v>三亚希联农业发展有限公司</v>
          </cell>
        </row>
        <row r="19">
          <cell r="V19" t="str">
            <v>委托管护</v>
          </cell>
          <cell r="W19" t="str">
            <v>三亚希联农业发展有限公司</v>
          </cell>
          <cell r="X19" t="str">
            <v>不适用</v>
          </cell>
          <cell r="Y19" t="str">
            <v>不适用</v>
          </cell>
          <cell r="Z19" t="str">
            <v>是</v>
          </cell>
        </row>
        <row r="20">
          <cell r="G20" t="str">
            <v>经营性资产</v>
          </cell>
          <cell r="H20" t="str">
            <v>债权类资产</v>
          </cell>
          <cell r="I20" t="str">
            <v>债权（三亚三力源生态农业有限公司，年收益率6%，5年到期返本）</v>
          </cell>
          <cell r="J20" t="str">
            <v>2022-23-J-01</v>
          </cell>
          <cell r="K20" t="str">
            <v>抱前村17.50%、台楼村20.93%、抱龙村15.20%、扎南村13.62%、立新村13.84%、布甫村2.72%、过岭村1.93%、黑土村1.34%、红塘村1.63%、华丽村1.89%、塔岭村1.08%、文门村1.40%、梅村村1.18%、槟榔村1.26%、妙林村1.16%、水蛟村1.06%、桶井村1.20%、羊栏村1.06%</v>
          </cell>
          <cell r="L20" t="str">
            <v>三亚市天涯区水蛟村</v>
          </cell>
          <cell r="M20">
            <v>2950000</v>
          </cell>
          <cell r="N20">
            <v>2950000</v>
          </cell>
        </row>
        <row r="20">
          <cell r="Q20" t="str">
            <v>正常</v>
          </cell>
          <cell r="R20" t="str">
            <v>是</v>
          </cell>
          <cell r="S20" t="str">
            <v>合作发展</v>
          </cell>
          <cell r="T20" t="str">
            <v>三亚三力源生态农业有限公司</v>
          </cell>
        </row>
        <row r="20">
          <cell r="V20" t="str">
            <v>委托管护</v>
          </cell>
          <cell r="W20" t="str">
            <v>三亚三力源生态农业有限公司</v>
          </cell>
          <cell r="X20" t="str">
            <v>不适用</v>
          </cell>
          <cell r="Y20" t="str">
            <v>不适用</v>
          </cell>
          <cell r="Z20" t="str">
            <v>是</v>
          </cell>
        </row>
        <row r="21">
          <cell r="G21" t="str">
            <v>经营性资产</v>
          </cell>
          <cell r="H21" t="str">
            <v>债权类资产</v>
          </cell>
          <cell r="I21" t="str">
            <v>债权（卜蜂(海南)农业发展有限公司，年收益率6%，5年到期返本）</v>
          </cell>
          <cell r="J21" t="str">
            <v>2022-24-J-01</v>
          </cell>
          <cell r="K21" t="str">
            <v>抱前村17.50%、台楼村20.93%、抱龙村15.20%、扎南村13.62%、立新村13.84%、布甫村2.72%、过岭村1.93%、黑土村1.34%、红塘村1.63%、华丽村1.89%、塔岭村1.08%、文门村1.40%、梅村村1.18%、槟榔村1.26%、妙林村1.16%、水蛟村1.06%、桶井村1.20%、羊栏村1.06%</v>
          </cell>
          <cell r="L21" t="str">
            <v>三亚市天涯区扎南村</v>
          </cell>
          <cell r="M21">
            <v>2730000</v>
          </cell>
          <cell r="N21">
            <v>2730000</v>
          </cell>
        </row>
        <row r="21">
          <cell r="Q21" t="str">
            <v>正常</v>
          </cell>
          <cell r="R21" t="str">
            <v>是</v>
          </cell>
          <cell r="S21" t="str">
            <v>合作发展</v>
          </cell>
          <cell r="T21" t="str">
            <v>卜蜂(海南)农业发展有限公司</v>
          </cell>
        </row>
        <row r="21">
          <cell r="V21" t="str">
            <v>委托管护</v>
          </cell>
          <cell r="W21" t="str">
            <v>卜蜂(海南)农业发展有限公司</v>
          </cell>
          <cell r="X21" t="str">
            <v>不适用</v>
          </cell>
          <cell r="Y21" t="str">
            <v>不适用</v>
          </cell>
          <cell r="Z21" t="str">
            <v>是</v>
          </cell>
        </row>
        <row r="22">
          <cell r="G22" t="str">
            <v>公益性资产</v>
          </cell>
          <cell r="H22" t="str">
            <v>交通道路</v>
          </cell>
          <cell r="I22" t="str">
            <v>入户道路硬化长8406米，2米宽。</v>
          </cell>
          <cell r="J22" t="str">
            <v>2020-38-G-01</v>
          </cell>
          <cell r="K22" t="str">
            <v>三亚市天涯区抱前、抱龙村委会</v>
          </cell>
          <cell r="L22" t="str">
            <v>三亚市天涯区抱前、抱龙村</v>
          </cell>
          <cell r="M22">
            <v>2471133.67</v>
          </cell>
          <cell r="N22">
            <v>2000000</v>
          </cell>
          <cell r="O22">
            <v>471133.67</v>
          </cell>
        </row>
        <row r="22">
          <cell r="Q22" t="str">
            <v>正常</v>
          </cell>
          <cell r="R22" t="str">
            <v>不适用</v>
          </cell>
          <cell r="S22" t="str">
            <v>不适用</v>
          </cell>
          <cell r="T22" t="str">
            <v>不适用</v>
          </cell>
          <cell r="U22" t="str">
            <v>不适用</v>
          </cell>
          <cell r="V22" t="str">
            <v>自行管护</v>
          </cell>
          <cell r="W22" t="str">
            <v>三亚市天涯区抱前、抱龙村委会</v>
          </cell>
          <cell r="X22" t="str">
            <v>不适用</v>
          </cell>
          <cell r="Y22" t="str">
            <v>不适用</v>
          </cell>
          <cell r="Z22" t="str">
            <v>是</v>
          </cell>
        </row>
        <row r="23">
          <cell r="G23" t="str">
            <v>公益性资产</v>
          </cell>
          <cell r="H23" t="str">
            <v>照明设施</v>
          </cell>
          <cell r="I23" t="str">
            <v>216盏LED单臂路灯（40W）</v>
          </cell>
          <cell r="J23" t="str">
            <v>2021-29-G-01</v>
          </cell>
          <cell r="K23" t="str">
            <v>三亚市天涯区住房和城乡建设局</v>
          </cell>
          <cell r="L23" t="str">
            <v>三亚市天涯区台楼村</v>
          </cell>
          <cell r="M23">
            <v>913508.94</v>
          </cell>
          <cell r="N23">
            <v>700000</v>
          </cell>
          <cell r="O23">
            <v>213508.94</v>
          </cell>
        </row>
        <row r="23">
          <cell r="Q23" t="str">
            <v>正常</v>
          </cell>
          <cell r="R23" t="str">
            <v>不适用</v>
          </cell>
          <cell r="S23" t="str">
            <v>不适用</v>
          </cell>
          <cell r="T23" t="str">
            <v>不适用</v>
          </cell>
          <cell r="U23" t="str">
            <v>不适用</v>
          </cell>
          <cell r="V23" t="str">
            <v>自行管护</v>
          </cell>
          <cell r="W23" t="str">
            <v>三亚市天涯区住房和城乡建设局</v>
          </cell>
          <cell r="X23" t="str">
            <v>不适用</v>
          </cell>
          <cell r="Y23" t="str">
            <v>不适用</v>
          </cell>
          <cell r="Z23" t="str">
            <v>业主单位即资产所有者，无需移交</v>
          </cell>
        </row>
        <row r="24">
          <cell r="G24" t="str">
            <v>公益性资产</v>
          </cell>
          <cell r="H24" t="str">
            <v>照明设施</v>
          </cell>
          <cell r="I24" t="str">
            <v>6米高60WLED单臂路灯116盏、12米高篮球场专用250WLED单臂路灯6盏以及配套设施。</v>
          </cell>
          <cell r="J24" t="str">
            <v>2021-30-G-01</v>
          </cell>
          <cell r="K24" t="str">
            <v>三亚市天涯区住房和城乡建设局</v>
          </cell>
          <cell r="L24" t="str">
            <v>三亚市天涯区文门村委会西风村一、二小组</v>
          </cell>
          <cell r="M24">
            <v>1560731.17</v>
          </cell>
          <cell r="N24">
            <v>1500000</v>
          </cell>
          <cell r="O24">
            <v>60731.17</v>
          </cell>
        </row>
        <row r="24">
          <cell r="Q24" t="str">
            <v>正常</v>
          </cell>
          <cell r="R24" t="str">
            <v>不适用</v>
          </cell>
          <cell r="S24" t="str">
            <v>不适用</v>
          </cell>
          <cell r="T24" t="str">
            <v>不适用</v>
          </cell>
          <cell r="U24" t="str">
            <v>不适用</v>
          </cell>
          <cell r="V24" t="str">
            <v>自行管护</v>
          </cell>
          <cell r="W24" t="str">
            <v>三亚市天涯区住房和城乡建设局</v>
          </cell>
          <cell r="X24" t="str">
            <v>不适用</v>
          </cell>
          <cell r="Y24" t="str">
            <v>不适用</v>
          </cell>
          <cell r="Z24" t="str">
            <v>业主单位即资产所有者，无需移交</v>
          </cell>
        </row>
        <row r="25">
          <cell r="G25" t="str">
            <v>公益性资产</v>
          </cell>
          <cell r="H25" t="str">
            <v>照明设施</v>
          </cell>
          <cell r="I25" t="str">
            <v>202盏LED单臂路灯（40W）</v>
          </cell>
          <cell r="J25" t="str">
            <v>2021-31-G-01</v>
          </cell>
          <cell r="K25" t="str">
            <v>三亚市天涯区住房和城乡建设局</v>
          </cell>
          <cell r="L25" t="str">
            <v>三亚市天涯区抱龙村</v>
          </cell>
          <cell r="M25">
            <v>700000</v>
          </cell>
          <cell r="N25">
            <v>700000</v>
          </cell>
        </row>
        <row r="25">
          <cell r="Q25" t="str">
            <v>正常</v>
          </cell>
          <cell r="R25" t="str">
            <v>不适用</v>
          </cell>
          <cell r="S25" t="str">
            <v>不适用</v>
          </cell>
          <cell r="T25" t="str">
            <v>不适用</v>
          </cell>
          <cell r="U25" t="str">
            <v>不适用</v>
          </cell>
          <cell r="V25" t="str">
            <v>自行管护</v>
          </cell>
          <cell r="W25" t="str">
            <v>三亚市天涯区住房和城乡建设局</v>
          </cell>
          <cell r="X25" t="str">
            <v>不适用</v>
          </cell>
          <cell r="Y25" t="str">
            <v>不适用</v>
          </cell>
          <cell r="Z25" t="str">
            <v>业主单位即资产所有者，无需移交</v>
          </cell>
        </row>
        <row r="26">
          <cell r="G26" t="str">
            <v>公益性资产</v>
          </cell>
          <cell r="H26" t="str">
            <v>交通道路</v>
          </cell>
          <cell r="I26" t="str">
            <v>9条道路，路线总长为9,774.691m。其中扎南村委会包含两条路线A、E线，立新村委会包含两条线，分别为F、G线，台楼村委会包含3条路线，分别为H、I、J线，抱前村委会包含2条路线，分别为K、L线。</v>
          </cell>
          <cell r="J26" t="str">
            <v>2020-37-G-01</v>
          </cell>
          <cell r="K26" t="str">
            <v>天涯区交通运输局</v>
          </cell>
          <cell r="L26" t="str">
            <v>三亚市天涯区扎南、立新、台楼、抱前村</v>
          </cell>
          <cell r="M26">
            <v>1600000</v>
          </cell>
          <cell r="N26">
            <v>1600000</v>
          </cell>
        </row>
        <row r="26">
          <cell r="Q26" t="str">
            <v>正常</v>
          </cell>
          <cell r="R26" t="str">
            <v>不适用</v>
          </cell>
          <cell r="S26" t="str">
            <v>不适用</v>
          </cell>
          <cell r="T26" t="str">
            <v>不适用</v>
          </cell>
          <cell r="U26" t="str">
            <v>不适用</v>
          </cell>
          <cell r="V26" t="str">
            <v>自行管护</v>
          </cell>
          <cell r="W26" t="str">
            <v>三亚市天涯区交通运输局</v>
          </cell>
          <cell r="X26" t="str">
            <v>不适用</v>
          </cell>
          <cell r="Y26" t="str">
            <v>不适用</v>
          </cell>
          <cell r="Z26" t="str">
            <v>业主单位即资产所有者，无需移交</v>
          </cell>
        </row>
        <row r="27">
          <cell r="G27" t="str">
            <v>公益性资产</v>
          </cell>
          <cell r="H27" t="str">
            <v>交通道路</v>
          </cell>
          <cell r="I27" t="str">
            <v>1.5m宽道路硬化760m，3m宽道路硬化272m，3.5m宽道路硬化800m，209m挡土墙。</v>
          </cell>
          <cell r="J27" t="str">
            <v>2021-33-G-01</v>
          </cell>
          <cell r="K27" t="str">
            <v>三亚市天涯区台楼村委会</v>
          </cell>
          <cell r="L27" t="str">
            <v>三亚市天涯区台楼村</v>
          </cell>
          <cell r="M27">
            <v>1500000</v>
          </cell>
          <cell r="N27">
            <v>1500000</v>
          </cell>
        </row>
        <row r="27">
          <cell r="Q27" t="str">
            <v>正常</v>
          </cell>
          <cell r="R27" t="str">
            <v>不适用</v>
          </cell>
          <cell r="S27" t="str">
            <v>不适用</v>
          </cell>
          <cell r="T27" t="str">
            <v>不适用</v>
          </cell>
          <cell r="U27" t="str">
            <v>不适用</v>
          </cell>
          <cell r="V27" t="str">
            <v>自行管护</v>
          </cell>
          <cell r="W27" t="str">
            <v>三亚市天涯区台楼村委会</v>
          </cell>
          <cell r="X27" t="str">
            <v>不适用</v>
          </cell>
          <cell r="Y27" t="str">
            <v>不适用</v>
          </cell>
          <cell r="Z27" t="str">
            <v>是</v>
          </cell>
        </row>
        <row r="28">
          <cell r="G28" t="str">
            <v>公益性资产</v>
          </cell>
          <cell r="H28" t="str">
            <v>交通道路</v>
          </cell>
          <cell r="I28" t="str">
            <v>修复6m宽道路74.9m，修复0.8m宽道路60m.，修复0.5m宽道路60m，修复3.5m宽道路69m，修复2.3m宽道路81米。</v>
          </cell>
          <cell r="J28" t="str">
            <v>2021-34-G-01</v>
          </cell>
          <cell r="K28" t="str">
            <v>三亚市天涯区扎南村委会</v>
          </cell>
          <cell r="L28" t="str">
            <v>三亚市天涯区扎南村</v>
          </cell>
          <cell r="M28">
            <v>614824.98</v>
          </cell>
          <cell r="N28">
            <v>500000</v>
          </cell>
          <cell r="O28">
            <v>114824.98</v>
          </cell>
        </row>
        <row r="28">
          <cell r="Q28" t="str">
            <v>正常</v>
          </cell>
          <cell r="R28" t="str">
            <v>不适用</v>
          </cell>
          <cell r="S28" t="str">
            <v>不适用</v>
          </cell>
          <cell r="T28" t="str">
            <v>不适用</v>
          </cell>
          <cell r="U28" t="str">
            <v>不适用</v>
          </cell>
          <cell r="V28" t="str">
            <v>自行管护</v>
          </cell>
          <cell r="W28" t="str">
            <v>三亚市天涯区扎南村委会</v>
          </cell>
          <cell r="X28" t="str">
            <v>不适用</v>
          </cell>
          <cell r="Y28" t="str">
            <v>不适用</v>
          </cell>
          <cell r="Z28" t="str">
            <v>是</v>
          </cell>
        </row>
        <row r="29">
          <cell r="G29" t="str">
            <v>公益性资产</v>
          </cell>
          <cell r="H29" t="str">
            <v>交通道路</v>
          </cell>
          <cell r="I29" t="str">
            <v>改造公路总长度为681.597m，总面积约为3103 m</v>
          </cell>
          <cell r="J29" t="str">
            <v>2022-50-G-01</v>
          </cell>
          <cell r="K29" t="str">
            <v>三亚市天涯区农业农村局</v>
          </cell>
          <cell r="L29" t="str">
            <v>三亚市天涯区南岛居富岛队</v>
          </cell>
          <cell r="M29">
            <v>1356951.95</v>
          </cell>
          <cell r="N29">
            <v>1250000</v>
          </cell>
          <cell r="O29">
            <v>106951.95</v>
          </cell>
        </row>
        <row r="29">
          <cell r="Q29" t="str">
            <v>正常</v>
          </cell>
          <cell r="R29" t="str">
            <v>不适用</v>
          </cell>
          <cell r="S29" t="str">
            <v>不适用</v>
          </cell>
          <cell r="T29" t="str">
            <v>不适用</v>
          </cell>
          <cell r="U29" t="str">
            <v>不适用</v>
          </cell>
          <cell r="V29" t="str">
            <v>自行管护</v>
          </cell>
          <cell r="W29" t="str">
            <v>三亚市天涯区农业农村局</v>
          </cell>
          <cell r="X29" t="str">
            <v>不适用</v>
          </cell>
          <cell r="Y29" t="str">
            <v>不适用</v>
          </cell>
          <cell r="Z29" t="str">
            <v>业主单位即资产所有者，无需移交</v>
          </cell>
        </row>
        <row r="30">
          <cell r="G30" t="str">
            <v>公益性资产</v>
          </cell>
          <cell r="H30" t="str">
            <v>其他</v>
          </cell>
          <cell r="I30" t="str">
            <v>边坡4546.7m2，挡土墙面92m，排水沟375m。</v>
          </cell>
          <cell r="J30" t="str">
            <v>2022-51-G-01</v>
          </cell>
          <cell r="K30" t="str">
            <v>三亚市天涯区农业农村局</v>
          </cell>
          <cell r="L30" t="str">
            <v>三亚市天涯区南岛居富岛队</v>
          </cell>
          <cell r="M30">
            <v>974787.09</v>
          </cell>
          <cell r="N30">
            <v>900000</v>
          </cell>
          <cell r="O30">
            <v>74787.09</v>
          </cell>
        </row>
        <row r="30">
          <cell r="Q30" t="str">
            <v>不适用</v>
          </cell>
          <cell r="R30" t="str">
            <v>不适用</v>
          </cell>
          <cell r="S30" t="str">
            <v>不适用</v>
          </cell>
          <cell r="T30" t="str">
            <v>不适用</v>
          </cell>
          <cell r="U30" t="str">
            <v>不适用</v>
          </cell>
          <cell r="V30" t="str">
            <v>不适用</v>
          </cell>
          <cell r="W30" t="str">
            <v>不适用</v>
          </cell>
          <cell r="X30" t="str">
            <v>不适用</v>
          </cell>
          <cell r="Y30" t="str">
            <v>不适用</v>
          </cell>
          <cell r="Z30" t="str">
            <v>业主单位即资产所有者，无需移交</v>
          </cell>
        </row>
        <row r="31">
          <cell r="G31" t="str">
            <v>公益性资产</v>
          </cell>
          <cell r="H31" t="str">
            <v>其他</v>
          </cell>
          <cell r="I31" t="str">
            <v>配套设施配电系统、消防通道、车间排水系统、增加饲料灌、增加养鸡备用水箱、遮雨棚、废水池盖板、场区主道路、推蛋道路等</v>
          </cell>
          <cell r="J31" t="str">
            <v>2022-52-G-01</v>
          </cell>
          <cell r="K31" t="str">
            <v>三亚市天涯区农业农村局</v>
          </cell>
          <cell r="L31" t="str">
            <v>三亚市天涯区扎南村委会抱土小组 </v>
          </cell>
          <cell r="M31">
            <v>312238.22</v>
          </cell>
          <cell r="N31">
            <v>300000</v>
          </cell>
          <cell r="O31">
            <v>12238.22</v>
          </cell>
        </row>
        <row r="31">
          <cell r="Q31" t="str">
            <v>不适用</v>
          </cell>
          <cell r="R31" t="str">
            <v>不适用</v>
          </cell>
          <cell r="S31" t="str">
            <v>不适用</v>
          </cell>
          <cell r="T31" t="str">
            <v>不适用</v>
          </cell>
          <cell r="U31" t="str">
            <v>不适用</v>
          </cell>
          <cell r="V31" t="str">
            <v>不适用</v>
          </cell>
          <cell r="W31" t="str">
            <v>不适用</v>
          </cell>
          <cell r="X31" t="str">
            <v>不适用</v>
          </cell>
          <cell r="Y31" t="str">
            <v>不适用</v>
          </cell>
          <cell r="Z31" t="str">
            <v>业主单位即资产所有者，无需移交</v>
          </cell>
        </row>
        <row r="32">
          <cell r="G32" t="str">
            <v>公益性资产</v>
          </cell>
          <cell r="H32" t="str">
            <v>农田水利</v>
          </cell>
          <cell r="I32" t="str">
            <v>支排沟3条，总长 605米，采用矩形渠道，C25现浇；斗排沟2条，总长 261米，采用矩形渠道，C25现浇；穿3涵1座。</v>
          </cell>
          <cell r="J32" t="str">
            <v>2022-53-G-01</v>
          </cell>
          <cell r="K32" t="str">
            <v>三亚市天涯区抱龙村委会</v>
          </cell>
          <cell r="L32" t="str">
            <v>三亚市天涯区抱龙村</v>
          </cell>
          <cell r="M32">
            <v>489600</v>
          </cell>
          <cell r="N32">
            <v>489600</v>
          </cell>
        </row>
        <row r="32">
          <cell r="Q32" t="str">
            <v>正常</v>
          </cell>
          <cell r="R32" t="str">
            <v>不适用</v>
          </cell>
          <cell r="S32" t="str">
            <v>不适用</v>
          </cell>
          <cell r="T32" t="str">
            <v>不适用</v>
          </cell>
          <cell r="U32" t="str">
            <v>不适用</v>
          </cell>
          <cell r="V32" t="str">
            <v>自行管护</v>
          </cell>
          <cell r="W32" t="str">
            <v>三亚市天涯区抱龙村委会</v>
          </cell>
          <cell r="X32" t="str">
            <v>不适用</v>
          </cell>
          <cell r="Y32" t="str">
            <v>不适用</v>
          </cell>
          <cell r="Z32" t="str">
            <v>否</v>
          </cell>
        </row>
        <row r="33">
          <cell r="G33" t="str">
            <v>公益性资产</v>
          </cell>
          <cell r="H33" t="str">
            <v>农田水利</v>
          </cell>
          <cell r="I33" t="str">
            <v>1套99KW太阳能光电控水系统</v>
          </cell>
          <cell r="J33" t="str">
            <v>2022-54-G-01</v>
          </cell>
          <cell r="K33" t="str">
            <v>三亚市天涯区抱龙村委会</v>
          </cell>
          <cell r="L33" t="str">
            <v>三亚市天涯区抱龙村</v>
          </cell>
          <cell r="M33">
            <v>1303256.05</v>
          </cell>
          <cell r="N33">
            <v>1300000</v>
          </cell>
          <cell r="O33">
            <v>3256.05</v>
          </cell>
        </row>
        <row r="33">
          <cell r="Q33" t="str">
            <v>正常</v>
          </cell>
          <cell r="R33" t="str">
            <v>不适用</v>
          </cell>
          <cell r="S33" t="str">
            <v>不适用</v>
          </cell>
          <cell r="T33" t="str">
            <v>不适用</v>
          </cell>
          <cell r="U33" t="str">
            <v>不适用</v>
          </cell>
          <cell r="V33" t="str">
            <v>自行管护</v>
          </cell>
          <cell r="W33" t="str">
            <v>三亚市天涯区抱龙村委会</v>
          </cell>
          <cell r="X33" t="str">
            <v>不适用</v>
          </cell>
          <cell r="Y33" t="str">
            <v>不适用</v>
          </cell>
          <cell r="Z33" t="str">
            <v>否</v>
          </cell>
        </row>
        <row r="34">
          <cell r="G34" t="str">
            <v>公益性资产</v>
          </cell>
          <cell r="H34" t="str">
            <v>农田水利</v>
          </cell>
          <cell r="I34" t="str">
            <v>灌溉沟长 101 米、宽0.8 米、高1米。</v>
          </cell>
          <cell r="J34" t="str">
            <v>2022-55-G-01</v>
          </cell>
          <cell r="K34" t="str">
            <v>三亚市天涯区桶井村委会</v>
          </cell>
          <cell r="L34" t="str">
            <v>三亚市天涯区桶井村</v>
          </cell>
          <cell r="M34">
            <v>200000</v>
          </cell>
          <cell r="N34">
            <v>200000</v>
          </cell>
        </row>
        <row r="34">
          <cell r="Q34" t="str">
            <v>不适用</v>
          </cell>
          <cell r="R34" t="str">
            <v>不适用</v>
          </cell>
          <cell r="S34" t="str">
            <v>不适用</v>
          </cell>
          <cell r="T34" t="str">
            <v>不适用</v>
          </cell>
          <cell r="U34" t="str">
            <v>不适用</v>
          </cell>
          <cell r="V34" t="str">
            <v>不适用</v>
          </cell>
          <cell r="W34" t="str">
            <v>不适用</v>
          </cell>
          <cell r="X34" t="str">
            <v>不适用</v>
          </cell>
          <cell r="Y34" t="str">
            <v>不适用</v>
          </cell>
          <cell r="Z34" t="str">
            <v>否</v>
          </cell>
        </row>
        <row r="35">
          <cell r="G35" t="str">
            <v>公益性资产</v>
          </cell>
          <cell r="H35" t="str">
            <v>农田水利</v>
          </cell>
          <cell r="I35" t="str">
            <v>467米渠道</v>
          </cell>
          <cell r="J35" t="str">
            <v>2022-26-G-01</v>
          </cell>
          <cell r="K35" t="str">
            <v>三亚市天涯区新联村委会</v>
          </cell>
          <cell r="L35" t="str">
            <v>三亚市天涯区新联村</v>
          </cell>
          <cell r="M35">
            <v>357110</v>
          </cell>
          <cell r="N35">
            <v>260000</v>
          </cell>
          <cell r="O35">
            <v>97110</v>
          </cell>
        </row>
        <row r="35">
          <cell r="Q35" t="str">
            <v>不适用</v>
          </cell>
          <cell r="R35" t="str">
            <v>不适用</v>
          </cell>
          <cell r="S35" t="str">
            <v>不适用</v>
          </cell>
          <cell r="T35" t="str">
            <v>不适用</v>
          </cell>
          <cell r="U35" t="str">
            <v>不适用</v>
          </cell>
          <cell r="V35" t="str">
            <v>不适用</v>
          </cell>
          <cell r="W35" t="str">
            <v>不适用</v>
          </cell>
          <cell r="X35" t="str">
            <v>不适用</v>
          </cell>
          <cell r="Y35" t="str">
            <v>不适用</v>
          </cell>
          <cell r="Z35" t="str">
            <v>否</v>
          </cell>
        </row>
        <row r="36">
          <cell r="G36" t="str">
            <v>公益性资产</v>
          </cell>
          <cell r="H36" t="str">
            <v>交通道路</v>
          </cell>
          <cell r="I36" t="str">
            <v>硬化机耕路1条长为320米，两边水沟各长 320 米(共640米及田间配套设施。</v>
          </cell>
          <cell r="J36" t="str">
            <v>2022-57-G-01</v>
          </cell>
          <cell r="K36" t="str">
            <v>三亚市天涯区槟榔村委会</v>
          </cell>
          <cell r="L36" t="str">
            <v>三亚市天涯区槟榔村</v>
          </cell>
          <cell r="M36">
            <v>590400</v>
          </cell>
          <cell r="N36">
            <v>590400</v>
          </cell>
        </row>
        <row r="36">
          <cell r="Q36" t="str">
            <v>正常</v>
          </cell>
          <cell r="R36" t="str">
            <v>不适用</v>
          </cell>
          <cell r="S36" t="str">
            <v>不适用</v>
          </cell>
          <cell r="T36" t="str">
            <v>不适用</v>
          </cell>
          <cell r="U36" t="str">
            <v>不适用</v>
          </cell>
          <cell r="V36" t="str">
            <v>自行管护</v>
          </cell>
          <cell r="W36" t="str">
            <v>三亚市天涯区槟榔村委会</v>
          </cell>
          <cell r="X36" t="str">
            <v>不适用</v>
          </cell>
          <cell r="Y36" t="str">
            <v>不适用</v>
          </cell>
          <cell r="Z36" t="str">
            <v>否</v>
          </cell>
        </row>
        <row r="37">
          <cell r="G37" t="str">
            <v>公益性资产</v>
          </cell>
          <cell r="H37" t="str">
            <v>农田水利</v>
          </cell>
          <cell r="I37" t="str">
            <v>拆除原损坏渠道 860 米，穿过三环路采用钢管 DN400长 68 米。</v>
          </cell>
          <cell r="J37" t="str">
            <v>2022-58-G-01</v>
          </cell>
          <cell r="K37" t="str">
            <v>三亚市天涯区妙林村委会</v>
          </cell>
          <cell r="L37" t="str">
            <v>三亚市天涯区妙林村</v>
          </cell>
          <cell r="M37">
            <v>737837.49</v>
          </cell>
          <cell r="N37">
            <v>737837.49</v>
          </cell>
        </row>
        <row r="37">
          <cell r="Q37" t="str">
            <v>不适用</v>
          </cell>
          <cell r="R37" t="str">
            <v>不适用</v>
          </cell>
          <cell r="S37" t="str">
            <v>不适用</v>
          </cell>
          <cell r="T37" t="str">
            <v>不适用</v>
          </cell>
          <cell r="U37" t="str">
            <v>不适用</v>
          </cell>
          <cell r="V37" t="str">
            <v>不适用</v>
          </cell>
          <cell r="W37" t="str">
            <v>不适用</v>
          </cell>
          <cell r="X37" t="str">
            <v>不适用</v>
          </cell>
          <cell r="Y37" t="str">
            <v>不适用</v>
          </cell>
          <cell r="Z37" t="str">
            <v>否</v>
          </cell>
        </row>
        <row r="38">
          <cell r="G38" t="str">
            <v>公益性资产</v>
          </cell>
          <cell r="H38" t="str">
            <v>农田水利</v>
          </cell>
          <cell r="I38" t="str">
            <v>灌溉管外径D1200mm 混凝土管长度827 米,泥井13座。</v>
          </cell>
          <cell r="J38" t="str">
            <v>2022-59-G-01</v>
          </cell>
          <cell r="K38" t="str">
            <v>三亚市天涯区槟榔村委会</v>
          </cell>
          <cell r="L38" t="str">
            <v>三亚市天涯区槟榔村</v>
          </cell>
          <cell r="M38">
            <v>1587200</v>
          </cell>
          <cell r="N38">
            <v>1587200</v>
          </cell>
        </row>
        <row r="38">
          <cell r="Q38" t="str">
            <v>不适用</v>
          </cell>
          <cell r="R38" t="str">
            <v>不适用</v>
          </cell>
          <cell r="S38" t="str">
            <v>不适用</v>
          </cell>
          <cell r="T38" t="str">
            <v>不适用</v>
          </cell>
          <cell r="U38" t="str">
            <v>不适用</v>
          </cell>
          <cell r="V38" t="str">
            <v>不适用</v>
          </cell>
          <cell r="W38" t="str">
            <v>不适用</v>
          </cell>
          <cell r="X38" t="str">
            <v>不适用</v>
          </cell>
          <cell r="Y38" t="str">
            <v>不适用</v>
          </cell>
          <cell r="Z38" t="str">
            <v>否</v>
          </cell>
        </row>
        <row r="39">
          <cell r="G39" t="str">
            <v>公益性资产</v>
          </cell>
          <cell r="H39" t="str">
            <v>交通道路</v>
          </cell>
          <cell r="I39" t="str">
            <v>土路硬化总长0.432km。共拆除现状涵洞 9座，新建涵洞11座。</v>
          </cell>
          <cell r="J39" t="str">
            <v>2022-60-G-01</v>
          </cell>
          <cell r="K39" t="str">
            <v>三亚市天涯区交通运输局</v>
          </cell>
          <cell r="L39" t="str">
            <v>三亚市天涯区扎南村、抱龙村、立新村委会</v>
          </cell>
          <cell r="M39">
            <v>2100000</v>
          </cell>
          <cell r="N39">
            <v>2100000</v>
          </cell>
        </row>
        <row r="39">
          <cell r="Q39" t="str">
            <v>正常</v>
          </cell>
          <cell r="R39" t="str">
            <v>不适用</v>
          </cell>
          <cell r="S39" t="str">
            <v>不适用</v>
          </cell>
          <cell r="T39" t="str">
            <v>不适用</v>
          </cell>
          <cell r="U39" t="str">
            <v>不适用</v>
          </cell>
          <cell r="V39" t="str">
            <v>自行管护</v>
          </cell>
          <cell r="W39" t="str">
            <v>三亚市天涯区交通运输局</v>
          </cell>
          <cell r="X39" t="str">
            <v>不适用</v>
          </cell>
          <cell r="Y39" t="str">
            <v>不适用</v>
          </cell>
          <cell r="Z39" t="str">
            <v>业主单位即资产所有者，无需移交</v>
          </cell>
        </row>
        <row r="40">
          <cell r="G40" t="str">
            <v>公益性资产</v>
          </cell>
          <cell r="H40" t="str">
            <v>文化设施</v>
          </cell>
          <cell r="I40" t="str">
            <v>波型护栏、雕塑牌、种植三角梅、小叶龙船。</v>
          </cell>
          <cell r="J40" t="str">
            <v>2022-61-G-01</v>
          </cell>
          <cell r="K40" t="str">
            <v>三亚市天涯区交通运输局</v>
          </cell>
          <cell r="L40" t="str">
            <v>三亚市天涯区抱龙、立新村</v>
          </cell>
          <cell r="M40">
            <v>360000</v>
          </cell>
          <cell r="N40">
            <v>360000</v>
          </cell>
        </row>
        <row r="40">
          <cell r="Q40" t="str">
            <v>正常</v>
          </cell>
          <cell r="R40" t="str">
            <v>不适用</v>
          </cell>
          <cell r="S40" t="str">
            <v>不适用</v>
          </cell>
          <cell r="T40" t="str">
            <v>不适用</v>
          </cell>
          <cell r="U40" t="str">
            <v>不适用</v>
          </cell>
          <cell r="V40" t="str">
            <v>自行管护</v>
          </cell>
          <cell r="W40" t="str">
            <v>三亚市天涯区交通运输局</v>
          </cell>
          <cell r="X40" t="str">
            <v>不适用</v>
          </cell>
          <cell r="Y40" t="str">
            <v>不适用</v>
          </cell>
          <cell r="Z40" t="str">
            <v>业主单位即资产所有者，无需移交</v>
          </cell>
        </row>
        <row r="41">
          <cell r="G41" t="str">
            <v>公益性资产</v>
          </cell>
          <cell r="H41" t="str">
            <v>交通道路</v>
          </cell>
          <cell r="I41" t="str">
            <v>207户村民入户路总长约6.38公里</v>
          </cell>
          <cell r="J41" t="str">
            <v>2022-62-G-01</v>
          </cell>
          <cell r="K41" t="str">
            <v>三亚市天涯区新联村委会</v>
          </cell>
          <cell r="L41" t="str">
            <v>三亚市天涯区新联村</v>
          </cell>
          <cell r="M41">
            <v>1800000</v>
          </cell>
          <cell r="N41">
            <v>1800000</v>
          </cell>
        </row>
        <row r="41">
          <cell r="Q41" t="str">
            <v>正常</v>
          </cell>
          <cell r="R41" t="str">
            <v>不适用</v>
          </cell>
          <cell r="S41" t="str">
            <v>不适用</v>
          </cell>
          <cell r="T41" t="str">
            <v>不适用</v>
          </cell>
          <cell r="U41" t="str">
            <v>不适用</v>
          </cell>
          <cell r="V41" t="str">
            <v>自行管护</v>
          </cell>
          <cell r="W41" t="str">
            <v>三亚市天涯区新联村委会</v>
          </cell>
          <cell r="X41" t="str">
            <v>不适用</v>
          </cell>
          <cell r="Y41" t="str">
            <v>不适用</v>
          </cell>
          <cell r="Z41" t="str">
            <v>是</v>
          </cell>
        </row>
        <row r="42">
          <cell r="G42" t="str">
            <v>公益性资产</v>
          </cell>
          <cell r="H42" t="str">
            <v>交通道路</v>
          </cell>
          <cell r="I42" t="str">
            <v>道路共21条，总长2335.69米、宽度3.5米；挡墙长148米；排水沟工程100米等。</v>
          </cell>
          <cell r="J42" t="str">
            <v>2022-63-G-01</v>
          </cell>
          <cell r="K42" t="str">
            <v>三亚市天涯区黑土村委会</v>
          </cell>
          <cell r="L42" t="str">
            <v>三亚市天涯区黑土村</v>
          </cell>
          <cell r="M42">
            <v>1785166.8</v>
          </cell>
          <cell r="N42">
            <v>720000</v>
          </cell>
          <cell r="O42">
            <v>1065166.8</v>
          </cell>
        </row>
        <row r="42">
          <cell r="Q42" t="str">
            <v>正常</v>
          </cell>
          <cell r="R42" t="str">
            <v>不适用</v>
          </cell>
          <cell r="S42" t="str">
            <v>不适用</v>
          </cell>
          <cell r="T42" t="str">
            <v>不适用</v>
          </cell>
          <cell r="U42" t="str">
            <v>不适用</v>
          </cell>
          <cell r="V42" t="str">
            <v>自行管护</v>
          </cell>
          <cell r="W42" t="str">
            <v>三亚市天涯区黑土村委会</v>
          </cell>
          <cell r="X42" t="str">
            <v>不适用</v>
          </cell>
          <cell r="Y42" t="str">
            <v>不适用</v>
          </cell>
          <cell r="Z42" t="str">
            <v>是</v>
          </cell>
        </row>
        <row r="43">
          <cell r="G43" t="str">
            <v>公益性资产</v>
          </cell>
          <cell r="H43" t="str">
            <v>交通道路</v>
          </cell>
          <cell r="I43" t="str">
            <v>道路长度为132米，其中桥梁长度为50米，道路长度为82米，路面宽度为3.5米。</v>
          </cell>
          <cell r="J43" t="str">
            <v>2022-64-G-01</v>
          </cell>
          <cell r="K43" t="str">
            <v>三亚市天涯区交通运输局</v>
          </cell>
          <cell r="L43" t="str">
            <v>三亚市天涯区抱龙村委会扎文小组</v>
          </cell>
          <cell r="M43">
            <v>1655419.95</v>
          </cell>
          <cell r="N43">
            <v>1655419.95</v>
          </cell>
        </row>
        <row r="43">
          <cell r="Q43" t="str">
            <v>不适用</v>
          </cell>
          <cell r="R43" t="str">
            <v>不适用</v>
          </cell>
          <cell r="S43" t="str">
            <v>不适用</v>
          </cell>
          <cell r="T43" t="str">
            <v>不适用</v>
          </cell>
          <cell r="U43" t="str">
            <v>不适用</v>
          </cell>
          <cell r="V43" t="str">
            <v>不适用</v>
          </cell>
          <cell r="W43" t="str">
            <v>不适用</v>
          </cell>
          <cell r="X43" t="str">
            <v>不适用</v>
          </cell>
          <cell r="Y43" t="str">
            <v>不适用</v>
          </cell>
          <cell r="Z43" t="str">
            <v>业主单位即资产所有者，无需移交</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271"/>
      <c r="J1" s="272"/>
      <c r="K1" s="272"/>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260" customFormat="1" ht="30" customHeight="1" spans="1:35">
      <c r="A3" s="262" t="s">
        <v>2</v>
      </c>
      <c r="B3" s="262" t="s">
        <v>3</v>
      </c>
      <c r="C3" s="263" t="s">
        <v>4</v>
      </c>
      <c r="D3" s="264" t="s">
        <v>5</v>
      </c>
      <c r="E3" s="265"/>
      <c r="F3" s="265"/>
      <c r="G3" s="265"/>
      <c r="H3" s="266"/>
      <c r="I3" s="264" t="s">
        <v>6</v>
      </c>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6"/>
    </row>
    <row r="4" s="260" customFormat="1" ht="30" customHeight="1" spans="1:35">
      <c r="A4" s="267"/>
      <c r="B4" s="267"/>
      <c r="C4" s="268"/>
      <c r="D4" s="268" t="s">
        <v>7</v>
      </c>
      <c r="E4" s="268" t="s">
        <v>8</v>
      </c>
      <c r="F4" s="268" t="s">
        <v>9</v>
      </c>
      <c r="G4" s="268" t="s">
        <v>10</v>
      </c>
      <c r="H4" s="268" t="s">
        <v>11</v>
      </c>
      <c r="I4" s="268" t="s">
        <v>12</v>
      </c>
      <c r="J4" s="273" t="s">
        <v>13</v>
      </c>
      <c r="K4" s="274"/>
      <c r="L4" s="273" t="s">
        <v>14</v>
      </c>
      <c r="M4" s="274"/>
      <c r="N4" s="273" t="s">
        <v>15</v>
      </c>
      <c r="O4" s="274"/>
      <c r="P4" s="273" t="s">
        <v>16</v>
      </c>
      <c r="Q4" s="274"/>
      <c r="R4" s="273" t="s">
        <v>17</v>
      </c>
      <c r="S4" s="274"/>
      <c r="T4" s="273" t="s">
        <v>18</v>
      </c>
      <c r="U4" s="274"/>
      <c r="V4" s="273" t="s">
        <v>19</v>
      </c>
      <c r="W4" s="274"/>
      <c r="X4" s="273" t="s">
        <v>20</v>
      </c>
      <c r="Y4" s="274"/>
      <c r="Z4" s="273" t="s">
        <v>21</v>
      </c>
      <c r="AA4" s="274"/>
      <c r="AB4" s="273" t="s">
        <v>22</v>
      </c>
      <c r="AC4" s="274"/>
      <c r="AD4" s="273" t="s">
        <v>23</v>
      </c>
      <c r="AE4" s="274"/>
      <c r="AF4" s="273" t="s">
        <v>24</v>
      </c>
      <c r="AG4" s="274"/>
      <c r="AH4" s="273" t="s">
        <v>25</v>
      </c>
      <c r="AI4" s="274"/>
    </row>
    <row r="5" s="260" customFormat="1" ht="30" customHeight="1" spans="1:35">
      <c r="A5" s="269"/>
      <c r="B5" s="269"/>
      <c r="C5" s="270"/>
      <c r="D5" s="269"/>
      <c r="E5" s="270"/>
      <c r="F5" s="270"/>
      <c r="G5" s="270"/>
      <c r="H5" s="270"/>
      <c r="I5" s="269"/>
      <c r="J5" s="275" t="s">
        <v>26</v>
      </c>
      <c r="K5" s="275" t="s">
        <v>27</v>
      </c>
      <c r="L5" s="275" t="s">
        <v>26</v>
      </c>
      <c r="M5" s="275" t="s">
        <v>27</v>
      </c>
      <c r="N5" s="275" t="s">
        <v>26</v>
      </c>
      <c r="O5" s="275" t="s">
        <v>27</v>
      </c>
      <c r="P5" s="275" t="s">
        <v>26</v>
      </c>
      <c r="Q5" s="275" t="s">
        <v>27</v>
      </c>
      <c r="R5" s="275" t="s">
        <v>26</v>
      </c>
      <c r="S5" s="275" t="s">
        <v>27</v>
      </c>
      <c r="T5" s="275" t="s">
        <v>26</v>
      </c>
      <c r="U5" s="275" t="s">
        <v>27</v>
      </c>
      <c r="V5" s="275" t="s">
        <v>26</v>
      </c>
      <c r="W5" s="275" t="s">
        <v>27</v>
      </c>
      <c r="X5" s="275" t="s">
        <v>26</v>
      </c>
      <c r="Y5" s="275" t="s">
        <v>27</v>
      </c>
      <c r="Z5" s="275" t="s">
        <v>26</v>
      </c>
      <c r="AA5" s="275" t="s">
        <v>27</v>
      </c>
      <c r="AB5" s="275" t="s">
        <v>26</v>
      </c>
      <c r="AC5" s="275" t="s">
        <v>27</v>
      </c>
      <c r="AD5" s="275" t="s">
        <v>26</v>
      </c>
      <c r="AE5" s="275" t="s">
        <v>27</v>
      </c>
      <c r="AF5" s="275" t="s">
        <v>26</v>
      </c>
      <c r="AG5" s="275" t="s">
        <v>27</v>
      </c>
      <c r="AH5" s="275" t="s">
        <v>26</v>
      </c>
      <c r="AI5" s="275" t="s">
        <v>27</v>
      </c>
    </row>
    <row r="6" s="261" customFormat="1" ht="30" customHeight="1" spans="1:35">
      <c r="A6" s="13">
        <v>1</v>
      </c>
      <c r="B6" s="166" t="s">
        <v>28</v>
      </c>
      <c r="C6" s="9" t="s">
        <v>29</v>
      </c>
      <c r="D6" s="12">
        <f>E6+F6+G6+H6</f>
        <v>4969</v>
      </c>
      <c r="E6" s="12">
        <f>SUM(E7:E11)</f>
        <v>2582</v>
      </c>
      <c r="F6" s="12">
        <f t="shared" ref="F6:H6" si="0">SUM(F7:F11)</f>
        <v>947</v>
      </c>
      <c r="G6" s="12">
        <f t="shared" si="0"/>
        <v>1440</v>
      </c>
      <c r="H6" s="12">
        <f t="shared" si="0"/>
        <v>0</v>
      </c>
      <c r="I6" s="9">
        <f>K6+M6+O6+Q6+S6+U6+W6+Y6+AA6+AC6+AE6+AG6+AI6</f>
        <v>18</v>
      </c>
      <c r="J6" s="212">
        <v>3535.888518</v>
      </c>
      <c r="K6" s="9">
        <v>9</v>
      </c>
      <c r="L6" s="212">
        <v>0</v>
      </c>
      <c r="M6" s="276">
        <v>0</v>
      </c>
      <c r="N6" s="212">
        <v>0</v>
      </c>
      <c r="O6" s="212">
        <v>0</v>
      </c>
      <c r="P6" s="212">
        <v>194.7332</v>
      </c>
      <c r="Q6" s="9">
        <v>1</v>
      </c>
      <c r="R6" s="212">
        <v>0</v>
      </c>
      <c r="S6" s="212">
        <v>0</v>
      </c>
      <c r="T6" s="212">
        <v>0</v>
      </c>
      <c r="U6" s="212">
        <v>0</v>
      </c>
      <c r="V6" s="212">
        <v>0</v>
      </c>
      <c r="W6" s="212">
        <v>0</v>
      </c>
      <c r="X6" s="212">
        <v>0</v>
      </c>
      <c r="Y6" s="212">
        <v>0</v>
      </c>
      <c r="Z6" s="212">
        <v>0</v>
      </c>
      <c r="AA6" s="212">
        <v>0</v>
      </c>
      <c r="AB6" s="212">
        <v>0</v>
      </c>
      <c r="AC6" s="212">
        <v>0</v>
      </c>
      <c r="AD6" s="212">
        <v>1238.378282</v>
      </c>
      <c r="AE6" s="9">
        <v>8</v>
      </c>
      <c r="AF6" s="212">
        <v>0</v>
      </c>
      <c r="AG6" s="212">
        <v>0</v>
      </c>
      <c r="AH6" s="212">
        <v>0</v>
      </c>
      <c r="AI6" s="212">
        <v>0</v>
      </c>
    </row>
    <row r="7" s="158" customFormat="1" ht="30" customHeight="1" spans="1:35">
      <c r="A7" s="13">
        <v>2</v>
      </c>
      <c r="B7" s="166"/>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158" customFormat="1" ht="30" customHeight="1" spans="1:35">
      <c r="A8" s="13">
        <v>3</v>
      </c>
      <c r="B8" s="166"/>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158" customFormat="1" ht="30" customHeight="1" spans="1:35">
      <c r="A9" s="13">
        <v>4</v>
      </c>
      <c r="B9" s="166"/>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158" customFormat="1" ht="30" customHeight="1" spans="1:35">
      <c r="A10" s="13">
        <v>5</v>
      </c>
      <c r="B10" s="166"/>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158" customFormat="1" ht="30" customHeight="1" spans="1:35">
      <c r="A11" s="13">
        <v>6</v>
      </c>
      <c r="B11" s="163"/>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261" customFormat="1" ht="30" customHeight="1" spans="1:35">
      <c r="A12" s="13">
        <v>7</v>
      </c>
      <c r="B12" s="166"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277">
        <v>3030</v>
      </c>
      <c r="K12" s="9">
        <v>7</v>
      </c>
      <c r="L12" s="9">
        <v>0</v>
      </c>
      <c r="M12" s="9">
        <v>0</v>
      </c>
      <c r="N12" s="9"/>
      <c r="O12" s="9"/>
      <c r="P12" s="278">
        <v>297.1</v>
      </c>
      <c r="Q12" s="9">
        <v>1</v>
      </c>
      <c r="R12" s="9"/>
      <c r="S12" s="9"/>
      <c r="T12" s="9"/>
      <c r="U12" s="9"/>
      <c r="V12" s="9"/>
      <c r="W12" s="9"/>
      <c r="X12" s="9"/>
      <c r="Y12" s="9"/>
      <c r="Z12" s="9"/>
      <c r="AA12" s="9"/>
      <c r="AB12" s="9"/>
      <c r="AC12" s="9"/>
      <c r="AD12" s="277">
        <v>1051.9</v>
      </c>
      <c r="AE12" s="9">
        <v>8</v>
      </c>
      <c r="AF12" s="9"/>
      <c r="AG12" s="9"/>
      <c r="AH12" s="9"/>
      <c r="AI12" s="9"/>
    </row>
    <row r="13" s="158" customFormat="1" ht="30" customHeight="1" spans="1:35">
      <c r="A13" s="13">
        <v>8</v>
      </c>
      <c r="B13" s="166"/>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158" customFormat="1" ht="30" customHeight="1" spans="1:35">
      <c r="A14" s="13">
        <v>9</v>
      </c>
      <c r="B14" s="166"/>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158" customFormat="1" ht="30" customHeight="1" spans="1:35">
      <c r="A15" s="13">
        <v>10</v>
      </c>
      <c r="B15" s="163"/>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261" customFormat="1" ht="30" customHeight="1" spans="1:35">
      <c r="A16" s="9"/>
      <c r="B16" s="9"/>
      <c r="C16" s="9" t="s">
        <v>39</v>
      </c>
      <c r="D16" s="212">
        <f t="shared" ref="D16:H16" si="4">D12+D6</f>
        <v>9348</v>
      </c>
      <c r="E16" s="212">
        <f t="shared" si="4"/>
        <v>5035</v>
      </c>
      <c r="F16" s="212">
        <f t="shared" si="4"/>
        <v>2873</v>
      </c>
      <c r="G16" s="212">
        <f t="shared" si="4"/>
        <v>1440</v>
      </c>
      <c r="H16" s="212">
        <f t="shared" si="4"/>
        <v>0</v>
      </c>
      <c r="I16" s="9">
        <f t="shared" ref="I16:AI16" si="5">I12+I6</f>
        <v>34</v>
      </c>
      <c r="J16" s="212">
        <f t="shared" si="5"/>
        <v>6565.888518</v>
      </c>
      <c r="K16" s="9">
        <f t="shared" si="5"/>
        <v>16</v>
      </c>
      <c r="L16" s="276">
        <f t="shared" si="5"/>
        <v>0</v>
      </c>
      <c r="M16" s="276">
        <f t="shared" si="5"/>
        <v>0</v>
      </c>
      <c r="N16" s="276">
        <f t="shared" si="5"/>
        <v>0</v>
      </c>
      <c r="O16" s="276">
        <f t="shared" si="5"/>
        <v>0</v>
      </c>
      <c r="P16" s="212">
        <f t="shared" si="5"/>
        <v>491.8332</v>
      </c>
      <c r="Q16" s="9">
        <f t="shared" si="5"/>
        <v>2</v>
      </c>
      <c r="R16" s="276">
        <f t="shared" si="5"/>
        <v>0</v>
      </c>
      <c r="S16" s="276">
        <f t="shared" si="5"/>
        <v>0</v>
      </c>
      <c r="T16" s="276">
        <f t="shared" si="5"/>
        <v>0</v>
      </c>
      <c r="U16" s="276">
        <f t="shared" si="5"/>
        <v>0</v>
      </c>
      <c r="V16" s="276">
        <f t="shared" si="5"/>
        <v>0</v>
      </c>
      <c r="W16" s="276">
        <f t="shared" si="5"/>
        <v>0</v>
      </c>
      <c r="X16" s="276">
        <f t="shared" si="5"/>
        <v>0</v>
      </c>
      <c r="Y16" s="276">
        <f t="shared" si="5"/>
        <v>0</v>
      </c>
      <c r="Z16" s="276">
        <f t="shared" si="5"/>
        <v>0</v>
      </c>
      <c r="AA16" s="276">
        <f t="shared" si="5"/>
        <v>0</v>
      </c>
      <c r="AB16" s="276">
        <f t="shared" si="5"/>
        <v>0</v>
      </c>
      <c r="AC16" s="276">
        <f t="shared" si="5"/>
        <v>0</v>
      </c>
      <c r="AD16" s="212">
        <f t="shared" si="5"/>
        <v>2290.278282</v>
      </c>
      <c r="AE16" s="9">
        <f t="shared" si="5"/>
        <v>16</v>
      </c>
      <c r="AF16" s="276">
        <f t="shared" si="5"/>
        <v>0</v>
      </c>
      <c r="AG16" s="276">
        <f t="shared" si="5"/>
        <v>0</v>
      </c>
      <c r="AH16" s="276">
        <f t="shared" si="5"/>
        <v>0</v>
      </c>
      <c r="AI16" s="276">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7638888888889" right="0.707638888888889" top="0.747916666666667" bottom="0.747916666666667" header="0.313888888888889" footer="0.313888888888889"/>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259" t="s">
        <v>42</v>
      </c>
      <c r="B3" s="259"/>
      <c r="C3" s="3"/>
      <c r="D3" s="3"/>
      <c r="E3" s="3"/>
      <c r="F3" s="3"/>
      <c r="G3" s="3"/>
      <c r="H3" s="3"/>
      <c r="I3" s="3"/>
      <c r="J3" s="3"/>
      <c r="K3" s="3"/>
      <c r="L3" s="3"/>
      <c r="M3" s="3"/>
      <c r="N3" s="3"/>
      <c r="O3" s="3"/>
      <c r="P3" s="3"/>
      <c r="Q3" s="3"/>
      <c r="R3" s="3"/>
      <c r="S3" s="3"/>
      <c r="T3" s="3"/>
      <c r="U3" s="3"/>
    </row>
    <row r="4" spans="1:21">
      <c r="A4" s="236" t="s">
        <v>2</v>
      </c>
      <c r="B4" s="237" t="s">
        <v>43</v>
      </c>
      <c r="C4" s="237" t="s">
        <v>44</v>
      </c>
      <c r="D4" s="237" t="s">
        <v>45</v>
      </c>
      <c r="E4" s="237" t="s">
        <v>46</v>
      </c>
      <c r="F4" s="238" t="s">
        <v>47</v>
      </c>
      <c r="G4" s="239"/>
      <c r="H4" s="239"/>
      <c r="I4" s="239"/>
      <c r="J4" s="239"/>
      <c r="K4" s="239"/>
      <c r="L4" s="249"/>
      <c r="M4" s="250" t="s">
        <v>48</v>
      </c>
      <c r="N4" s="251" t="s">
        <v>49</v>
      </c>
      <c r="O4" s="252" t="s">
        <v>50</v>
      </c>
      <c r="P4" s="6" t="s">
        <v>51</v>
      </c>
      <c r="Q4" s="17" t="s">
        <v>52</v>
      </c>
      <c r="R4" s="16"/>
      <c r="S4" s="20"/>
      <c r="T4" s="6" t="s">
        <v>53</v>
      </c>
      <c r="U4" s="6" t="s">
        <v>54</v>
      </c>
    </row>
    <row r="5" ht="14.45" customHeight="1" spans="1:21">
      <c r="A5" s="240"/>
      <c r="B5" s="8"/>
      <c r="C5" s="8"/>
      <c r="D5" s="8"/>
      <c r="E5" s="8"/>
      <c r="F5" s="9" t="s">
        <v>29</v>
      </c>
      <c r="G5" s="17" t="s">
        <v>55</v>
      </c>
      <c r="H5" s="16"/>
      <c r="I5" s="16"/>
      <c r="J5" s="16"/>
      <c r="K5" s="16"/>
      <c r="L5" s="20"/>
      <c r="M5" s="8"/>
      <c r="N5" s="253"/>
      <c r="O5" s="254"/>
      <c r="P5" s="8"/>
      <c r="Q5" s="6" t="s">
        <v>56</v>
      </c>
      <c r="R5" s="6" t="s">
        <v>57</v>
      </c>
      <c r="S5" s="6" t="s">
        <v>58</v>
      </c>
      <c r="T5" s="8"/>
      <c r="U5" s="8"/>
    </row>
    <row r="6" customHeight="1" spans="1:21">
      <c r="A6" s="240"/>
      <c r="B6" s="8"/>
      <c r="C6" s="8"/>
      <c r="D6" s="8"/>
      <c r="E6" s="8"/>
      <c r="F6" s="10"/>
      <c r="G6" s="9" t="s">
        <v>59</v>
      </c>
      <c r="H6" s="10"/>
      <c r="I6" s="10"/>
      <c r="J6" s="9" t="s">
        <v>60</v>
      </c>
      <c r="K6" s="9" t="s">
        <v>61</v>
      </c>
      <c r="L6" s="9" t="s">
        <v>62</v>
      </c>
      <c r="M6" s="8"/>
      <c r="N6" s="253"/>
      <c r="O6" s="254"/>
      <c r="P6" s="8"/>
      <c r="Q6" s="8"/>
      <c r="R6" s="8"/>
      <c r="S6" s="8"/>
      <c r="T6" s="8"/>
      <c r="U6" s="8"/>
    </row>
    <row r="7" ht="49.9" customHeight="1" spans="1:21">
      <c r="A7" s="241"/>
      <c r="B7" s="11"/>
      <c r="C7" s="11"/>
      <c r="D7" s="11"/>
      <c r="E7" s="11"/>
      <c r="F7" s="10"/>
      <c r="G7" s="9" t="s">
        <v>8</v>
      </c>
      <c r="H7" s="9" t="s">
        <v>9</v>
      </c>
      <c r="I7" s="9" t="s">
        <v>10</v>
      </c>
      <c r="J7" s="9"/>
      <c r="K7" s="9"/>
      <c r="L7" s="9"/>
      <c r="M7" s="11"/>
      <c r="N7" s="255"/>
      <c r="O7" s="256"/>
      <c r="P7" s="11"/>
      <c r="Q7" s="11"/>
      <c r="R7" s="11"/>
      <c r="S7" s="11"/>
      <c r="T7" s="11"/>
      <c r="U7" s="11"/>
    </row>
    <row r="8" ht="15" customHeight="1" spans="1:21">
      <c r="A8" s="242" t="s">
        <v>29</v>
      </c>
      <c r="B8" s="243"/>
      <c r="C8" s="13"/>
      <c r="D8" s="13"/>
      <c r="E8" s="13"/>
      <c r="F8" s="13"/>
      <c r="G8" s="13"/>
      <c r="H8" s="13"/>
      <c r="I8" s="13"/>
      <c r="J8" s="13"/>
      <c r="K8" s="13"/>
      <c r="L8" s="13"/>
      <c r="M8" s="13"/>
      <c r="N8" s="257"/>
      <c r="O8" s="243"/>
      <c r="P8" s="13"/>
      <c r="Q8" s="13"/>
      <c r="R8" s="13"/>
      <c r="S8" s="13"/>
      <c r="T8" s="13"/>
      <c r="U8" s="13"/>
    </row>
    <row r="9" ht="15" customHeight="1" spans="1:21">
      <c r="A9" s="244" t="s">
        <v>63</v>
      </c>
      <c r="B9" s="13" t="s">
        <v>13</v>
      </c>
      <c r="C9" s="13"/>
      <c r="D9" s="13"/>
      <c r="E9" s="13"/>
      <c r="F9" s="13"/>
      <c r="G9" s="13"/>
      <c r="H9" s="13"/>
      <c r="I9" s="13"/>
      <c r="J9" s="13"/>
      <c r="K9" s="13"/>
      <c r="L9" s="13"/>
      <c r="M9" s="13"/>
      <c r="N9" s="257"/>
      <c r="O9" s="243"/>
      <c r="P9" s="13"/>
      <c r="Q9" s="13"/>
      <c r="R9" s="13"/>
      <c r="S9" s="13"/>
      <c r="T9" s="13"/>
      <c r="U9" s="13"/>
    </row>
    <row r="10" ht="15" customHeight="1" spans="1:21">
      <c r="A10" s="244">
        <v>1</v>
      </c>
      <c r="B10" s="13"/>
      <c r="C10" s="13"/>
      <c r="D10" s="13"/>
      <c r="E10" s="13"/>
      <c r="F10" s="13"/>
      <c r="G10" s="13"/>
      <c r="H10" s="13"/>
      <c r="I10" s="13"/>
      <c r="J10" s="13"/>
      <c r="K10" s="13"/>
      <c r="L10" s="13"/>
      <c r="M10" s="13"/>
      <c r="N10" s="257"/>
      <c r="O10" s="243"/>
      <c r="P10" s="13"/>
      <c r="Q10" s="13"/>
      <c r="R10" s="13"/>
      <c r="S10" s="13"/>
      <c r="T10" s="13"/>
      <c r="U10" s="13"/>
    </row>
    <row r="11" ht="15" customHeight="1" spans="1:21">
      <c r="A11" s="244" t="s">
        <v>64</v>
      </c>
      <c r="B11" s="13"/>
      <c r="C11" s="13"/>
      <c r="D11" s="13"/>
      <c r="E11" s="13"/>
      <c r="F11" s="13"/>
      <c r="G11" s="13"/>
      <c r="H11" s="13"/>
      <c r="I11" s="13"/>
      <c r="J11" s="13"/>
      <c r="K11" s="13"/>
      <c r="L11" s="13"/>
      <c r="M11" s="13"/>
      <c r="N11" s="257"/>
      <c r="O11" s="243"/>
      <c r="P11" s="13"/>
      <c r="Q11" s="13"/>
      <c r="R11" s="13"/>
      <c r="S11" s="13"/>
      <c r="T11" s="13"/>
      <c r="U11" s="13"/>
    </row>
    <row r="12" ht="15" customHeight="1" spans="1:21">
      <c r="A12" s="244" t="s">
        <v>65</v>
      </c>
      <c r="B12" s="13" t="s">
        <v>14</v>
      </c>
      <c r="C12" s="13"/>
      <c r="D12" s="13"/>
      <c r="E12" s="13"/>
      <c r="F12" s="13"/>
      <c r="G12" s="13"/>
      <c r="H12" s="13"/>
      <c r="I12" s="13"/>
      <c r="J12" s="13"/>
      <c r="K12" s="13"/>
      <c r="L12" s="13"/>
      <c r="M12" s="13"/>
      <c r="N12" s="257"/>
      <c r="O12" s="243"/>
      <c r="P12" s="13"/>
      <c r="Q12" s="13"/>
      <c r="R12" s="13"/>
      <c r="S12" s="13"/>
      <c r="T12" s="13"/>
      <c r="U12" s="13"/>
    </row>
    <row r="13" ht="15" customHeight="1" spans="1:21">
      <c r="A13" s="244">
        <v>1</v>
      </c>
      <c r="B13" s="13"/>
      <c r="C13" s="13"/>
      <c r="D13" s="13"/>
      <c r="E13" s="13"/>
      <c r="F13" s="13"/>
      <c r="G13" s="13"/>
      <c r="H13" s="13"/>
      <c r="I13" s="13"/>
      <c r="J13" s="13"/>
      <c r="K13" s="13"/>
      <c r="L13" s="13"/>
      <c r="M13" s="13"/>
      <c r="N13" s="257"/>
      <c r="O13" s="243"/>
      <c r="P13" s="13"/>
      <c r="Q13" s="13"/>
      <c r="R13" s="13"/>
      <c r="S13" s="13"/>
      <c r="T13" s="13"/>
      <c r="U13" s="13"/>
    </row>
    <row r="14" ht="15" customHeight="1" spans="1:21">
      <c r="A14" s="244" t="s">
        <v>64</v>
      </c>
      <c r="B14" s="13"/>
      <c r="C14" s="13"/>
      <c r="D14" s="13"/>
      <c r="E14" s="13"/>
      <c r="F14" s="13"/>
      <c r="G14" s="13"/>
      <c r="H14" s="13"/>
      <c r="I14" s="13"/>
      <c r="J14" s="13"/>
      <c r="K14" s="13"/>
      <c r="L14" s="13"/>
      <c r="M14" s="13"/>
      <c r="N14" s="257"/>
      <c r="O14" s="243"/>
      <c r="P14" s="13"/>
      <c r="Q14" s="13"/>
      <c r="R14" s="13"/>
      <c r="S14" s="13"/>
      <c r="T14" s="13"/>
      <c r="U14" s="13"/>
    </row>
    <row r="15" ht="15" customHeight="1" spans="1:21">
      <c r="A15" s="244" t="s">
        <v>66</v>
      </c>
      <c r="B15" s="13" t="s">
        <v>15</v>
      </c>
      <c r="C15" s="13"/>
      <c r="D15" s="13"/>
      <c r="E15" s="13"/>
      <c r="F15" s="13"/>
      <c r="G15" s="13"/>
      <c r="H15" s="13"/>
      <c r="I15" s="13"/>
      <c r="J15" s="13"/>
      <c r="K15" s="13"/>
      <c r="L15" s="13"/>
      <c r="M15" s="13"/>
      <c r="N15" s="257"/>
      <c r="O15" s="243"/>
      <c r="P15" s="13"/>
      <c r="Q15" s="13"/>
      <c r="R15" s="13"/>
      <c r="S15" s="13"/>
      <c r="T15" s="13"/>
      <c r="U15" s="13"/>
    </row>
    <row r="16" ht="15" customHeight="1" spans="1:21">
      <c r="A16" s="244">
        <v>1</v>
      </c>
      <c r="B16" s="13"/>
      <c r="C16" s="13"/>
      <c r="D16" s="13"/>
      <c r="E16" s="13"/>
      <c r="F16" s="13"/>
      <c r="G16" s="13"/>
      <c r="H16" s="13"/>
      <c r="I16" s="13"/>
      <c r="J16" s="13"/>
      <c r="K16" s="13"/>
      <c r="L16" s="13"/>
      <c r="M16" s="13"/>
      <c r="N16" s="257"/>
      <c r="O16" s="243"/>
      <c r="P16" s="13"/>
      <c r="Q16" s="13"/>
      <c r="R16" s="13"/>
      <c r="S16" s="13"/>
      <c r="T16" s="13"/>
      <c r="U16" s="13"/>
    </row>
    <row r="17" ht="15" customHeight="1" spans="1:21">
      <c r="A17" s="244" t="s">
        <v>64</v>
      </c>
      <c r="B17" s="13"/>
      <c r="C17" s="13"/>
      <c r="D17" s="13"/>
      <c r="E17" s="13"/>
      <c r="F17" s="13"/>
      <c r="G17" s="13"/>
      <c r="H17" s="13"/>
      <c r="I17" s="13"/>
      <c r="J17" s="13"/>
      <c r="K17" s="13"/>
      <c r="L17" s="13"/>
      <c r="M17" s="13"/>
      <c r="N17" s="257"/>
      <c r="O17" s="243"/>
      <c r="P17" s="13"/>
      <c r="Q17" s="13"/>
      <c r="R17" s="13"/>
      <c r="S17" s="13"/>
      <c r="T17" s="13"/>
      <c r="U17" s="13"/>
    </row>
    <row r="18" ht="15" customHeight="1" spans="1:21">
      <c r="A18" s="244" t="s">
        <v>67</v>
      </c>
      <c r="B18" s="13" t="s">
        <v>16</v>
      </c>
      <c r="C18" s="13"/>
      <c r="D18" s="13"/>
      <c r="E18" s="13"/>
      <c r="F18" s="13"/>
      <c r="G18" s="13"/>
      <c r="H18" s="13"/>
      <c r="I18" s="13"/>
      <c r="J18" s="13"/>
      <c r="K18" s="13"/>
      <c r="L18" s="13"/>
      <c r="M18" s="13"/>
      <c r="N18" s="257"/>
      <c r="O18" s="243"/>
      <c r="P18" s="13"/>
      <c r="Q18" s="13"/>
      <c r="R18" s="13"/>
      <c r="S18" s="13"/>
      <c r="T18" s="13"/>
      <c r="U18" s="13"/>
    </row>
    <row r="19" ht="15" customHeight="1" spans="1:21">
      <c r="A19" s="244">
        <v>1</v>
      </c>
      <c r="B19" s="13"/>
      <c r="C19" s="13"/>
      <c r="D19" s="13"/>
      <c r="E19" s="13"/>
      <c r="F19" s="13"/>
      <c r="G19" s="13"/>
      <c r="H19" s="13"/>
      <c r="I19" s="13"/>
      <c r="J19" s="13"/>
      <c r="K19" s="13"/>
      <c r="L19" s="13"/>
      <c r="M19" s="13"/>
      <c r="N19" s="257"/>
      <c r="O19" s="243"/>
      <c r="P19" s="13"/>
      <c r="Q19" s="13"/>
      <c r="R19" s="13"/>
      <c r="S19" s="13"/>
      <c r="T19" s="13"/>
      <c r="U19" s="13"/>
    </row>
    <row r="20" ht="15" customHeight="1" spans="1:21">
      <c r="A20" s="244" t="s">
        <v>64</v>
      </c>
      <c r="B20" s="13"/>
      <c r="C20" s="13"/>
      <c r="D20" s="13"/>
      <c r="E20" s="13"/>
      <c r="F20" s="13"/>
      <c r="G20" s="13"/>
      <c r="H20" s="13"/>
      <c r="I20" s="13"/>
      <c r="J20" s="13"/>
      <c r="K20" s="13"/>
      <c r="L20" s="13"/>
      <c r="M20" s="13"/>
      <c r="N20" s="257"/>
      <c r="O20" s="243"/>
      <c r="P20" s="13"/>
      <c r="Q20" s="13"/>
      <c r="R20" s="13"/>
      <c r="S20" s="13"/>
      <c r="T20" s="13"/>
      <c r="U20" s="13"/>
    </row>
    <row r="21" ht="15" customHeight="1" spans="1:21">
      <c r="A21" s="244" t="s">
        <v>68</v>
      </c>
      <c r="B21" s="13" t="s">
        <v>17</v>
      </c>
      <c r="C21" s="13"/>
      <c r="D21" s="13"/>
      <c r="E21" s="13"/>
      <c r="F21" s="13"/>
      <c r="G21" s="13"/>
      <c r="H21" s="13"/>
      <c r="I21" s="13"/>
      <c r="J21" s="13"/>
      <c r="K21" s="13"/>
      <c r="L21" s="13"/>
      <c r="M21" s="13"/>
      <c r="N21" s="257"/>
      <c r="O21" s="243"/>
      <c r="P21" s="13"/>
      <c r="Q21" s="13"/>
      <c r="R21" s="13"/>
      <c r="S21" s="13"/>
      <c r="T21" s="13"/>
      <c r="U21" s="13"/>
    </row>
    <row r="22" ht="15" customHeight="1" spans="1:21">
      <c r="A22" s="244">
        <v>1</v>
      </c>
      <c r="B22" s="13"/>
      <c r="C22" s="13"/>
      <c r="D22" s="13"/>
      <c r="E22" s="13"/>
      <c r="F22" s="13"/>
      <c r="G22" s="13"/>
      <c r="H22" s="13"/>
      <c r="I22" s="13"/>
      <c r="J22" s="13"/>
      <c r="K22" s="13"/>
      <c r="L22" s="13"/>
      <c r="M22" s="13"/>
      <c r="N22" s="257"/>
      <c r="O22" s="243"/>
      <c r="P22" s="13"/>
      <c r="Q22" s="13"/>
      <c r="R22" s="13"/>
      <c r="S22" s="13"/>
      <c r="T22" s="13"/>
      <c r="U22" s="13"/>
    </row>
    <row r="23" ht="15" customHeight="1" spans="1:21">
      <c r="A23" s="244" t="s">
        <v>64</v>
      </c>
      <c r="B23" s="13"/>
      <c r="C23" s="13"/>
      <c r="D23" s="13"/>
      <c r="E23" s="13"/>
      <c r="F23" s="13"/>
      <c r="G23" s="13"/>
      <c r="H23" s="13"/>
      <c r="I23" s="13"/>
      <c r="J23" s="13"/>
      <c r="K23" s="13"/>
      <c r="L23" s="13"/>
      <c r="M23" s="13"/>
      <c r="N23" s="257"/>
      <c r="O23" s="243"/>
      <c r="P23" s="13"/>
      <c r="Q23" s="13"/>
      <c r="R23" s="13"/>
      <c r="S23" s="13"/>
      <c r="T23" s="13"/>
      <c r="U23" s="13"/>
    </row>
    <row r="24" ht="15" customHeight="1" spans="1:21">
      <c r="A24" s="244" t="s">
        <v>69</v>
      </c>
      <c r="B24" s="13" t="s">
        <v>18</v>
      </c>
      <c r="C24" s="13"/>
      <c r="D24" s="13"/>
      <c r="E24" s="13"/>
      <c r="F24" s="13"/>
      <c r="G24" s="13"/>
      <c r="H24" s="13"/>
      <c r="I24" s="13"/>
      <c r="J24" s="13"/>
      <c r="K24" s="13"/>
      <c r="L24" s="13"/>
      <c r="M24" s="13"/>
      <c r="N24" s="257"/>
      <c r="O24" s="243"/>
      <c r="P24" s="13"/>
      <c r="Q24" s="13"/>
      <c r="R24" s="13"/>
      <c r="S24" s="13"/>
      <c r="T24" s="13"/>
      <c r="U24" s="13"/>
    </row>
    <row r="25" ht="15" customHeight="1" spans="1:21">
      <c r="A25" s="244">
        <v>1</v>
      </c>
      <c r="B25" s="13"/>
      <c r="C25" s="13"/>
      <c r="D25" s="13"/>
      <c r="E25" s="13"/>
      <c r="F25" s="13"/>
      <c r="G25" s="13"/>
      <c r="H25" s="13"/>
      <c r="I25" s="13"/>
      <c r="J25" s="13"/>
      <c r="K25" s="13"/>
      <c r="L25" s="13"/>
      <c r="M25" s="13"/>
      <c r="N25" s="257"/>
      <c r="O25" s="243"/>
      <c r="P25" s="13"/>
      <c r="Q25" s="13"/>
      <c r="R25" s="13"/>
      <c r="S25" s="13"/>
      <c r="T25" s="13"/>
      <c r="U25" s="13"/>
    </row>
    <row r="26" ht="15" customHeight="1" spans="1:21">
      <c r="A26" s="244" t="s">
        <v>64</v>
      </c>
      <c r="B26" s="13"/>
      <c r="C26" s="13"/>
      <c r="D26" s="13"/>
      <c r="E26" s="13"/>
      <c r="F26" s="13"/>
      <c r="G26" s="13"/>
      <c r="H26" s="13"/>
      <c r="I26" s="13"/>
      <c r="J26" s="13"/>
      <c r="K26" s="13"/>
      <c r="L26" s="13"/>
      <c r="M26" s="13"/>
      <c r="N26" s="257"/>
      <c r="O26" s="243"/>
      <c r="P26" s="13"/>
      <c r="Q26" s="13"/>
      <c r="R26" s="13"/>
      <c r="S26" s="13"/>
      <c r="T26" s="13"/>
      <c r="U26" s="13"/>
    </row>
    <row r="27" ht="15" customHeight="1" spans="1:21">
      <c r="A27" s="244" t="s">
        <v>70</v>
      </c>
      <c r="B27" s="13" t="s">
        <v>19</v>
      </c>
      <c r="C27" s="13"/>
      <c r="D27" s="13"/>
      <c r="E27" s="13"/>
      <c r="F27" s="13"/>
      <c r="G27" s="13"/>
      <c r="H27" s="13"/>
      <c r="I27" s="13"/>
      <c r="J27" s="13"/>
      <c r="K27" s="13"/>
      <c r="L27" s="13"/>
      <c r="M27" s="13"/>
      <c r="N27" s="257"/>
      <c r="O27" s="243"/>
      <c r="P27" s="13"/>
      <c r="Q27" s="13"/>
      <c r="R27" s="13"/>
      <c r="S27" s="13"/>
      <c r="T27" s="13"/>
      <c r="U27" s="13"/>
    </row>
    <row r="28" ht="15" customHeight="1" spans="1:21">
      <c r="A28" s="244">
        <v>1</v>
      </c>
      <c r="B28" s="13"/>
      <c r="C28" s="13"/>
      <c r="D28" s="13"/>
      <c r="E28" s="13"/>
      <c r="F28" s="13"/>
      <c r="G28" s="13"/>
      <c r="H28" s="13"/>
      <c r="I28" s="13"/>
      <c r="J28" s="13"/>
      <c r="K28" s="13"/>
      <c r="L28" s="13"/>
      <c r="M28" s="13"/>
      <c r="N28" s="257"/>
      <c r="O28" s="243"/>
      <c r="P28" s="13"/>
      <c r="Q28" s="13"/>
      <c r="R28" s="13"/>
      <c r="S28" s="13"/>
      <c r="T28" s="13"/>
      <c r="U28" s="13"/>
    </row>
    <row r="29" ht="15" customHeight="1" spans="1:21">
      <c r="A29" s="244" t="s">
        <v>64</v>
      </c>
      <c r="B29" s="13"/>
      <c r="C29" s="13"/>
      <c r="D29" s="13"/>
      <c r="E29" s="13"/>
      <c r="F29" s="13"/>
      <c r="G29" s="13"/>
      <c r="H29" s="13"/>
      <c r="I29" s="13"/>
      <c r="J29" s="13"/>
      <c r="K29" s="13"/>
      <c r="L29" s="13"/>
      <c r="M29" s="13"/>
      <c r="N29" s="257"/>
      <c r="O29" s="243"/>
      <c r="P29" s="13"/>
      <c r="Q29" s="13"/>
      <c r="R29" s="13"/>
      <c r="S29" s="13"/>
      <c r="T29" s="13"/>
      <c r="U29" s="13"/>
    </row>
    <row r="30" ht="15" customHeight="1" spans="1:21">
      <c r="A30" s="244" t="s">
        <v>71</v>
      </c>
      <c r="B30" s="13" t="s">
        <v>20</v>
      </c>
      <c r="C30" s="13"/>
      <c r="D30" s="13"/>
      <c r="E30" s="13"/>
      <c r="F30" s="13"/>
      <c r="G30" s="13"/>
      <c r="H30" s="13"/>
      <c r="I30" s="13"/>
      <c r="J30" s="13"/>
      <c r="K30" s="13"/>
      <c r="L30" s="13"/>
      <c r="M30" s="13"/>
      <c r="N30" s="257"/>
      <c r="O30" s="243"/>
      <c r="P30" s="13"/>
      <c r="Q30" s="13"/>
      <c r="R30" s="13"/>
      <c r="S30" s="13"/>
      <c r="T30" s="13"/>
      <c r="U30" s="13"/>
    </row>
    <row r="31" ht="15" customHeight="1" spans="1:21">
      <c r="A31" s="244">
        <v>1</v>
      </c>
      <c r="B31" s="13"/>
      <c r="C31" s="13"/>
      <c r="D31" s="13"/>
      <c r="E31" s="13"/>
      <c r="F31" s="13"/>
      <c r="G31" s="13"/>
      <c r="H31" s="13"/>
      <c r="I31" s="13"/>
      <c r="J31" s="13"/>
      <c r="K31" s="13"/>
      <c r="L31" s="13"/>
      <c r="M31" s="13"/>
      <c r="N31" s="257"/>
      <c r="O31" s="243"/>
      <c r="P31" s="13"/>
      <c r="Q31" s="13"/>
      <c r="R31" s="13"/>
      <c r="S31" s="13"/>
      <c r="T31" s="13"/>
      <c r="U31" s="13"/>
    </row>
    <row r="32" ht="15" customHeight="1" spans="1:21">
      <c r="A32" s="244" t="s">
        <v>64</v>
      </c>
      <c r="B32" s="13"/>
      <c r="C32" s="13"/>
      <c r="D32" s="13"/>
      <c r="E32" s="13"/>
      <c r="F32" s="13"/>
      <c r="G32" s="13"/>
      <c r="H32" s="13"/>
      <c r="I32" s="13"/>
      <c r="J32" s="13"/>
      <c r="K32" s="13"/>
      <c r="L32" s="13"/>
      <c r="M32" s="13"/>
      <c r="N32" s="257"/>
      <c r="O32" s="243"/>
      <c r="P32" s="13"/>
      <c r="Q32" s="13"/>
      <c r="R32" s="13"/>
      <c r="S32" s="13"/>
      <c r="T32" s="13"/>
      <c r="U32" s="13"/>
    </row>
    <row r="33" ht="15" customHeight="1" spans="1:21">
      <c r="A33" s="244" t="s">
        <v>72</v>
      </c>
      <c r="B33" s="13" t="s">
        <v>21</v>
      </c>
      <c r="C33" s="13"/>
      <c r="D33" s="13"/>
      <c r="E33" s="13"/>
      <c r="F33" s="13"/>
      <c r="G33" s="13"/>
      <c r="H33" s="13"/>
      <c r="I33" s="13"/>
      <c r="J33" s="13"/>
      <c r="K33" s="13"/>
      <c r="L33" s="13"/>
      <c r="M33" s="13"/>
      <c r="N33" s="257"/>
      <c r="O33" s="243"/>
      <c r="P33" s="13"/>
      <c r="Q33" s="13"/>
      <c r="R33" s="13"/>
      <c r="S33" s="13"/>
      <c r="T33" s="13"/>
      <c r="U33" s="13"/>
    </row>
    <row r="34" ht="15" customHeight="1" spans="1:21">
      <c r="A34" s="244">
        <v>1</v>
      </c>
      <c r="B34" s="13"/>
      <c r="C34" s="13"/>
      <c r="D34" s="13"/>
      <c r="E34" s="13"/>
      <c r="F34" s="13"/>
      <c r="G34" s="13"/>
      <c r="H34" s="13"/>
      <c r="I34" s="13"/>
      <c r="J34" s="13"/>
      <c r="K34" s="13"/>
      <c r="L34" s="13"/>
      <c r="M34" s="13"/>
      <c r="N34" s="257"/>
      <c r="O34" s="243"/>
      <c r="P34" s="13"/>
      <c r="Q34" s="13"/>
      <c r="R34" s="13"/>
      <c r="S34" s="13"/>
      <c r="T34" s="13"/>
      <c r="U34" s="13"/>
    </row>
    <row r="35" ht="15" customHeight="1" spans="1:21">
      <c r="A35" s="244" t="s">
        <v>64</v>
      </c>
      <c r="B35" s="13"/>
      <c r="C35" s="13"/>
      <c r="D35" s="13"/>
      <c r="E35" s="13"/>
      <c r="F35" s="13"/>
      <c r="G35" s="13"/>
      <c r="H35" s="13"/>
      <c r="I35" s="13"/>
      <c r="J35" s="13"/>
      <c r="K35" s="13"/>
      <c r="L35" s="13"/>
      <c r="M35" s="13"/>
      <c r="N35" s="257"/>
      <c r="O35" s="243"/>
      <c r="P35" s="13"/>
      <c r="Q35" s="13"/>
      <c r="R35" s="13"/>
      <c r="S35" s="13"/>
      <c r="T35" s="13"/>
      <c r="U35" s="13"/>
    </row>
    <row r="36" ht="15" customHeight="1" spans="1:21">
      <c r="A36" s="244" t="s">
        <v>73</v>
      </c>
      <c r="B36" s="13" t="s">
        <v>22</v>
      </c>
      <c r="C36" s="13"/>
      <c r="D36" s="13"/>
      <c r="E36" s="13"/>
      <c r="F36" s="13"/>
      <c r="G36" s="13"/>
      <c r="H36" s="13"/>
      <c r="I36" s="13"/>
      <c r="J36" s="13"/>
      <c r="K36" s="13"/>
      <c r="L36" s="13"/>
      <c r="M36" s="13"/>
      <c r="N36" s="257"/>
      <c r="O36" s="243"/>
      <c r="P36" s="13"/>
      <c r="Q36" s="13"/>
      <c r="R36" s="13"/>
      <c r="S36" s="13"/>
      <c r="T36" s="13"/>
      <c r="U36" s="13"/>
    </row>
    <row r="37" ht="15" customHeight="1" spans="1:21">
      <c r="A37" s="244">
        <v>1</v>
      </c>
      <c r="B37" s="13"/>
      <c r="C37" s="13"/>
      <c r="D37" s="13"/>
      <c r="E37" s="13"/>
      <c r="F37" s="13"/>
      <c r="G37" s="13"/>
      <c r="H37" s="13"/>
      <c r="I37" s="13"/>
      <c r="J37" s="13"/>
      <c r="K37" s="13"/>
      <c r="L37" s="13"/>
      <c r="M37" s="13"/>
      <c r="N37" s="257"/>
      <c r="O37" s="243"/>
      <c r="P37" s="13"/>
      <c r="Q37" s="13"/>
      <c r="R37" s="13"/>
      <c r="S37" s="13"/>
      <c r="T37" s="13"/>
      <c r="U37" s="13"/>
    </row>
    <row r="38" ht="15" customHeight="1" spans="1:21">
      <c r="A38" s="244" t="s">
        <v>64</v>
      </c>
      <c r="B38" s="13"/>
      <c r="C38" s="13"/>
      <c r="D38" s="13"/>
      <c r="E38" s="13"/>
      <c r="F38" s="13"/>
      <c r="G38" s="13"/>
      <c r="H38" s="13"/>
      <c r="I38" s="13"/>
      <c r="J38" s="13"/>
      <c r="K38" s="13"/>
      <c r="L38" s="13"/>
      <c r="M38" s="13"/>
      <c r="N38" s="257"/>
      <c r="O38" s="243"/>
      <c r="P38" s="13"/>
      <c r="Q38" s="13"/>
      <c r="R38" s="13"/>
      <c r="S38" s="13"/>
      <c r="T38" s="13"/>
      <c r="U38" s="13"/>
    </row>
    <row r="39" ht="15" customHeight="1" spans="1:21">
      <c r="A39" s="244" t="s">
        <v>74</v>
      </c>
      <c r="B39" s="13" t="s">
        <v>23</v>
      </c>
      <c r="C39" s="13"/>
      <c r="D39" s="13"/>
      <c r="E39" s="13"/>
      <c r="F39" s="13"/>
      <c r="G39" s="13"/>
      <c r="H39" s="13"/>
      <c r="I39" s="13"/>
      <c r="J39" s="13"/>
      <c r="K39" s="13"/>
      <c r="L39" s="13"/>
      <c r="M39" s="13"/>
      <c r="N39" s="257"/>
      <c r="O39" s="243"/>
      <c r="P39" s="13"/>
      <c r="Q39" s="13"/>
      <c r="R39" s="13"/>
      <c r="S39" s="13"/>
      <c r="T39" s="13"/>
      <c r="U39" s="13"/>
    </row>
    <row r="40" ht="15" customHeight="1" spans="1:21">
      <c r="A40" s="244">
        <v>1</v>
      </c>
      <c r="B40" s="13"/>
      <c r="C40" s="13"/>
      <c r="D40" s="13"/>
      <c r="E40" s="13"/>
      <c r="F40" s="13"/>
      <c r="G40" s="13"/>
      <c r="H40" s="13"/>
      <c r="I40" s="13"/>
      <c r="J40" s="13"/>
      <c r="K40" s="13"/>
      <c r="L40" s="13"/>
      <c r="M40" s="13"/>
      <c r="N40" s="257"/>
      <c r="O40" s="243"/>
      <c r="P40" s="13"/>
      <c r="Q40" s="13"/>
      <c r="R40" s="13"/>
      <c r="S40" s="13"/>
      <c r="T40" s="13"/>
      <c r="U40" s="13"/>
    </row>
    <row r="41" ht="15" customHeight="1" spans="1:21">
      <c r="A41" s="244" t="s">
        <v>64</v>
      </c>
      <c r="B41" s="13"/>
      <c r="C41" s="13"/>
      <c r="D41" s="13"/>
      <c r="E41" s="13"/>
      <c r="F41" s="13"/>
      <c r="G41" s="13"/>
      <c r="H41" s="13"/>
      <c r="I41" s="13"/>
      <c r="J41" s="13"/>
      <c r="K41" s="13"/>
      <c r="L41" s="13"/>
      <c r="M41" s="13"/>
      <c r="N41" s="257"/>
      <c r="O41" s="243"/>
      <c r="P41" s="13"/>
      <c r="Q41" s="13"/>
      <c r="R41" s="13"/>
      <c r="S41" s="13"/>
      <c r="T41" s="13"/>
      <c r="U41" s="13"/>
    </row>
    <row r="42" ht="15" customHeight="1" spans="1:21">
      <c r="A42" s="244" t="s">
        <v>75</v>
      </c>
      <c r="B42" s="13" t="s">
        <v>24</v>
      </c>
      <c r="C42" s="13"/>
      <c r="D42" s="13"/>
      <c r="E42" s="13"/>
      <c r="F42" s="13"/>
      <c r="G42" s="13"/>
      <c r="H42" s="13"/>
      <c r="I42" s="13"/>
      <c r="J42" s="13"/>
      <c r="K42" s="13"/>
      <c r="L42" s="13"/>
      <c r="M42" s="13"/>
      <c r="N42" s="257"/>
      <c r="O42" s="243"/>
      <c r="P42" s="13"/>
      <c r="Q42" s="13"/>
      <c r="R42" s="13"/>
      <c r="S42" s="13"/>
      <c r="T42" s="13"/>
      <c r="U42" s="13"/>
    </row>
    <row r="43" ht="15" customHeight="1" spans="1:21">
      <c r="A43" s="244">
        <v>1</v>
      </c>
      <c r="B43" s="13"/>
      <c r="C43" s="13"/>
      <c r="D43" s="13"/>
      <c r="E43" s="13"/>
      <c r="F43" s="13"/>
      <c r="G43" s="13"/>
      <c r="H43" s="13"/>
      <c r="I43" s="13"/>
      <c r="J43" s="13"/>
      <c r="K43" s="13"/>
      <c r="L43" s="13"/>
      <c r="M43" s="13"/>
      <c r="N43" s="257"/>
      <c r="O43" s="243"/>
      <c r="P43" s="13"/>
      <c r="Q43" s="13"/>
      <c r="R43" s="13"/>
      <c r="S43" s="13"/>
      <c r="T43" s="13"/>
      <c r="U43" s="13"/>
    </row>
    <row r="44" ht="15" customHeight="1" spans="1:21">
      <c r="A44" s="244" t="s">
        <v>64</v>
      </c>
      <c r="B44" s="13"/>
      <c r="C44" s="13"/>
      <c r="D44" s="13"/>
      <c r="E44" s="13"/>
      <c r="F44" s="13"/>
      <c r="G44" s="13"/>
      <c r="H44" s="13"/>
      <c r="I44" s="13"/>
      <c r="J44" s="13"/>
      <c r="K44" s="13"/>
      <c r="L44" s="13"/>
      <c r="M44" s="13"/>
      <c r="N44" s="257"/>
      <c r="O44" s="243"/>
      <c r="P44" s="13"/>
      <c r="Q44" s="13"/>
      <c r="R44" s="13"/>
      <c r="S44" s="13"/>
      <c r="T44" s="13"/>
      <c r="U44" s="13"/>
    </row>
    <row r="45" ht="15" customHeight="1" spans="1:21">
      <c r="A45" s="244" t="s">
        <v>76</v>
      </c>
      <c r="B45" s="13" t="s">
        <v>25</v>
      </c>
      <c r="C45" s="13"/>
      <c r="D45" s="13"/>
      <c r="E45" s="13"/>
      <c r="F45" s="13"/>
      <c r="G45" s="13"/>
      <c r="H45" s="13"/>
      <c r="I45" s="13"/>
      <c r="J45" s="13"/>
      <c r="K45" s="13"/>
      <c r="L45" s="13"/>
      <c r="M45" s="13"/>
      <c r="N45" s="257"/>
      <c r="O45" s="243"/>
      <c r="P45" s="13"/>
      <c r="Q45" s="13"/>
      <c r="R45" s="13"/>
      <c r="S45" s="13"/>
      <c r="T45" s="13"/>
      <c r="U45" s="13"/>
    </row>
    <row r="46" ht="15" customHeight="1" spans="1:21">
      <c r="A46" s="244">
        <v>1</v>
      </c>
      <c r="B46" s="13"/>
      <c r="C46" s="13"/>
      <c r="D46" s="13"/>
      <c r="E46" s="13"/>
      <c r="F46" s="13"/>
      <c r="G46" s="13"/>
      <c r="H46" s="13"/>
      <c r="I46" s="13"/>
      <c r="J46" s="13"/>
      <c r="K46" s="13"/>
      <c r="L46" s="13"/>
      <c r="M46" s="13"/>
      <c r="N46" s="257"/>
      <c r="O46" s="243"/>
      <c r="P46" s="13"/>
      <c r="Q46" s="13"/>
      <c r="R46" s="13"/>
      <c r="S46" s="13"/>
      <c r="T46" s="13"/>
      <c r="U46" s="13"/>
    </row>
    <row r="47" ht="15" customHeight="1" spans="1:21">
      <c r="A47" s="245" t="s">
        <v>64</v>
      </c>
      <c r="B47" s="246"/>
      <c r="C47" s="246"/>
      <c r="D47" s="246"/>
      <c r="E47" s="246"/>
      <c r="F47" s="246"/>
      <c r="G47" s="246"/>
      <c r="H47" s="246"/>
      <c r="I47" s="246"/>
      <c r="J47" s="246"/>
      <c r="K47" s="246"/>
      <c r="L47" s="246"/>
      <c r="M47" s="246"/>
      <c r="N47" s="258"/>
      <c r="O47" s="243"/>
      <c r="P47" s="13"/>
      <c r="Q47" s="13"/>
      <c r="R47" s="13"/>
      <c r="S47" s="13"/>
      <c r="T47" s="13"/>
      <c r="U47" s="13"/>
    </row>
    <row r="48" spans="1:21">
      <c r="A48" s="205"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214" t="s">
        <v>82</v>
      </c>
      <c r="S3" s="214"/>
      <c r="T3" s="214"/>
      <c r="U3" s="214"/>
    </row>
    <row r="4" spans="1:21">
      <c r="A4" s="236" t="s">
        <v>2</v>
      </c>
      <c r="B4" s="237" t="s">
        <v>43</v>
      </c>
      <c r="C4" s="237" t="s">
        <v>44</v>
      </c>
      <c r="D4" s="237" t="s">
        <v>45</v>
      </c>
      <c r="E4" s="237" t="s">
        <v>46</v>
      </c>
      <c r="F4" s="238" t="s">
        <v>47</v>
      </c>
      <c r="G4" s="239"/>
      <c r="H4" s="239"/>
      <c r="I4" s="239"/>
      <c r="J4" s="239"/>
      <c r="K4" s="239"/>
      <c r="L4" s="249"/>
      <c r="M4" s="250" t="s">
        <v>48</v>
      </c>
      <c r="N4" s="251" t="s">
        <v>49</v>
      </c>
      <c r="O4" s="252" t="s">
        <v>50</v>
      </c>
      <c r="P4" s="6" t="s">
        <v>51</v>
      </c>
      <c r="Q4" s="17" t="s">
        <v>52</v>
      </c>
      <c r="R4" s="16"/>
      <c r="S4" s="20"/>
      <c r="T4" s="6" t="s">
        <v>53</v>
      </c>
      <c r="U4" s="6" t="s">
        <v>54</v>
      </c>
    </row>
    <row r="5" ht="14.45" customHeight="1" spans="1:21">
      <c r="A5" s="240"/>
      <c r="B5" s="8"/>
      <c r="C5" s="8"/>
      <c r="D5" s="8"/>
      <c r="E5" s="8"/>
      <c r="F5" s="9" t="s">
        <v>29</v>
      </c>
      <c r="G5" s="17" t="s">
        <v>55</v>
      </c>
      <c r="H5" s="16"/>
      <c r="I5" s="16"/>
      <c r="J5" s="16"/>
      <c r="K5" s="16"/>
      <c r="L5" s="20"/>
      <c r="M5" s="8"/>
      <c r="N5" s="253"/>
      <c r="O5" s="254"/>
      <c r="P5" s="8"/>
      <c r="Q5" s="6" t="s">
        <v>56</v>
      </c>
      <c r="R5" s="6" t="s">
        <v>57</v>
      </c>
      <c r="S5" s="6" t="s">
        <v>58</v>
      </c>
      <c r="T5" s="8"/>
      <c r="U5" s="8"/>
    </row>
    <row r="6" customHeight="1" spans="1:21">
      <c r="A6" s="240"/>
      <c r="B6" s="8"/>
      <c r="C6" s="8"/>
      <c r="D6" s="8"/>
      <c r="E6" s="8"/>
      <c r="F6" s="10"/>
      <c r="G6" s="9" t="s">
        <v>59</v>
      </c>
      <c r="H6" s="10"/>
      <c r="I6" s="10"/>
      <c r="J6" s="9" t="s">
        <v>60</v>
      </c>
      <c r="K6" s="9" t="s">
        <v>61</v>
      </c>
      <c r="L6" s="9" t="s">
        <v>62</v>
      </c>
      <c r="M6" s="8"/>
      <c r="N6" s="253"/>
      <c r="O6" s="254"/>
      <c r="P6" s="8"/>
      <c r="Q6" s="8"/>
      <c r="R6" s="8"/>
      <c r="S6" s="8"/>
      <c r="T6" s="8"/>
      <c r="U6" s="8"/>
    </row>
    <row r="7" ht="49.9" customHeight="1" spans="1:21">
      <c r="A7" s="241"/>
      <c r="B7" s="11"/>
      <c r="C7" s="11"/>
      <c r="D7" s="11"/>
      <c r="E7" s="11"/>
      <c r="F7" s="10"/>
      <c r="G7" s="9" t="s">
        <v>8</v>
      </c>
      <c r="H7" s="9" t="s">
        <v>9</v>
      </c>
      <c r="I7" s="9" t="s">
        <v>10</v>
      </c>
      <c r="J7" s="9"/>
      <c r="K7" s="9"/>
      <c r="L7" s="9"/>
      <c r="M7" s="11"/>
      <c r="N7" s="255"/>
      <c r="O7" s="256"/>
      <c r="P7" s="11"/>
      <c r="Q7" s="11"/>
      <c r="R7" s="11"/>
      <c r="S7" s="11"/>
      <c r="T7" s="11"/>
      <c r="U7" s="11"/>
    </row>
    <row r="8" ht="15" customHeight="1" spans="1:21">
      <c r="A8" s="242" t="s">
        <v>29</v>
      </c>
      <c r="B8" s="243"/>
      <c r="C8" s="13"/>
      <c r="D8" s="13"/>
      <c r="E8" s="13"/>
      <c r="F8" s="13"/>
      <c r="G8" s="13"/>
      <c r="H8" s="13"/>
      <c r="I8" s="13"/>
      <c r="J8" s="13"/>
      <c r="K8" s="13"/>
      <c r="L8" s="13"/>
      <c r="M8" s="13"/>
      <c r="N8" s="257"/>
      <c r="O8" s="243"/>
      <c r="P8" s="13"/>
      <c r="Q8" s="13"/>
      <c r="R8" s="13"/>
      <c r="S8" s="13"/>
      <c r="T8" s="13"/>
      <c r="U8" s="13"/>
    </row>
    <row r="9" ht="15" customHeight="1" spans="1:21">
      <c r="A9" s="244" t="s">
        <v>63</v>
      </c>
      <c r="B9" s="13" t="s">
        <v>13</v>
      </c>
      <c r="C9" s="13"/>
      <c r="D9" s="13"/>
      <c r="E9" s="13"/>
      <c r="F9" s="13"/>
      <c r="G9" s="13"/>
      <c r="H9" s="13"/>
      <c r="I9" s="13"/>
      <c r="J9" s="13"/>
      <c r="K9" s="13"/>
      <c r="L9" s="13"/>
      <c r="M9" s="13"/>
      <c r="N9" s="257"/>
      <c r="O9" s="243"/>
      <c r="P9" s="13"/>
      <c r="Q9" s="13"/>
      <c r="R9" s="13"/>
      <c r="S9" s="13"/>
      <c r="T9" s="13"/>
      <c r="U9" s="13"/>
    </row>
    <row r="10" ht="15" customHeight="1" spans="1:21">
      <c r="A10" s="244">
        <v>1</v>
      </c>
      <c r="B10" s="13"/>
      <c r="C10" s="13"/>
      <c r="D10" s="13"/>
      <c r="E10" s="13" t="s">
        <v>83</v>
      </c>
      <c r="F10" s="13"/>
      <c r="G10" s="13"/>
      <c r="H10" s="13"/>
      <c r="I10" s="13"/>
      <c r="J10" s="13"/>
      <c r="K10" s="13"/>
      <c r="L10" s="13"/>
      <c r="M10" s="13"/>
      <c r="N10" s="257"/>
      <c r="O10" s="243"/>
      <c r="P10" s="13"/>
      <c r="Q10" s="13"/>
      <c r="R10" s="13"/>
      <c r="S10" s="13"/>
      <c r="T10" s="13"/>
      <c r="U10" s="13"/>
    </row>
    <row r="11" ht="15" customHeight="1" spans="1:21">
      <c r="A11" s="244" t="s">
        <v>64</v>
      </c>
      <c r="B11" s="13"/>
      <c r="C11" s="13"/>
      <c r="D11" s="13"/>
      <c r="E11" s="13"/>
      <c r="F11" s="13"/>
      <c r="G11" s="13"/>
      <c r="H11" s="13"/>
      <c r="I11" s="13"/>
      <c r="J11" s="13"/>
      <c r="K11" s="13"/>
      <c r="L11" s="13"/>
      <c r="M11" s="13"/>
      <c r="N11" s="257"/>
      <c r="O11" s="243"/>
      <c r="P11" s="13"/>
      <c r="Q11" s="13"/>
      <c r="R11" s="13"/>
      <c r="S11" s="13"/>
      <c r="T11" s="13"/>
      <c r="U11" s="13"/>
    </row>
    <row r="12" ht="15" customHeight="1" spans="1:21">
      <c r="A12" s="244" t="s">
        <v>65</v>
      </c>
      <c r="B12" s="13" t="s">
        <v>14</v>
      </c>
      <c r="C12" s="13"/>
      <c r="D12" s="13"/>
      <c r="E12" s="13"/>
      <c r="F12" s="13"/>
      <c r="G12" s="13"/>
      <c r="H12" s="13"/>
      <c r="I12" s="13"/>
      <c r="J12" s="13"/>
      <c r="K12" s="13"/>
      <c r="L12" s="13"/>
      <c r="M12" s="13"/>
      <c r="N12" s="257"/>
      <c r="O12" s="243"/>
      <c r="P12" s="13"/>
      <c r="Q12" s="13"/>
      <c r="R12" s="13"/>
      <c r="S12" s="13"/>
      <c r="T12" s="13"/>
      <c r="U12" s="13"/>
    </row>
    <row r="13" ht="15" customHeight="1" spans="1:21">
      <c r="A13" s="244">
        <v>1</v>
      </c>
      <c r="B13" s="13"/>
      <c r="C13" s="13"/>
      <c r="D13" s="13"/>
      <c r="E13" s="13"/>
      <c r="F13" s="13"/>
      <c r="G13" s="13"/>
      <c r="H13" s="13"/>
      <c r="I13" s="13"/>
      <c r="J13" s="13"/>
      <c r="K13" s="13"/>
      <c r="L13" s="13"/>
      <c r="M13" s="13"/>
      <c r="N13" s="257"/>
      <c r="O13" s="243"/>
      <c r="P13" s="13"/>
      <c r="Q13" s="13"/>
      <c r="R13" s="13"/>
      <c r="S13" s="13"/>
      <c r="T13" s="13"/>
      <c r="U13" s="13"/>
    </row>
    <row r="14" ht="15" customHeight="1" spans="1:21">
      <c r="A14" s="244" t="s">
        <v>64</v>
      </c>
      <c r="B14" s="13"/>
      <c r="C14" s="13"/>
      <c r="D14" s="13"/>
      <c r="E14" s="13"/>
      <c r="F14" s="13"/>
      <c r="G14" s="13"/>
      <c r="H14" s="13"/>
      <c r="I14" s="13"/>
      <c r="J14" s="13"/>
      <c r="K14" s="13"/>
      <c r="L14" s="13"/>
      <c r="M14" s="13"/>
      <c r="N14" s="257"/>
      <c r="O14" s="243"/>
      <c r="P14" s="13"/>
      <c r="Q14" s="13"/>
      <c r="R14" s="13"/>
      <c r="S14" s="13"/>
      <c r="T14" s="13"/>
      <c r="U14" s="13"/>
    </row>
    <row r="15" ht="15" customHeight="1" spans="1:21">
      <c r="A15" s="244" t="s">
        <v>66</v>
      </c>
      <c r="B15" s="13" t="s">
        <v>15</v>
      </c>
      <c r="C15" s="13"/>
      <c r="D15" s="13"/>
      <c r="E15" s="13"/>
      <c r="F15" s="13"/>
      <c r="G15" s="13"/>
      <c r="H15" s="13"/>
      <c r="I15" s="13"/>
      <c r="J15" s="13"/>
      <c r="K15" s="13"/>
      <c r="L15" s="13"/>
      <c r="M15" s="13"/>
      <c r="N15" s="257"/>
      <c r="O15" s="243"/>
      <c r="P15" s="13"/>
      <c r="Q15" s="13"/>
      <c r="R15" s="13"/>
      <c r="S15" s="13"/>
      <c r="T15" s="13"/>
      <c r="U15" s="13"/>
    </row>
    <row r="16" ht="15" customHeight="1" spans="1:21">
      <c r="A16" s="244">
        <v>1</v>
      </c>
      <c r="B16" s="13"/>
      <c r="C16" s="13"/>
      <c r="D16" s="13"/>
      <c r="E16" s="13"/>
      <c r="F16" s="13"/>
      <c r="G16" s="13"/>
      <c r="H16" s="13"/>
      <c r="I16" s="13"/>
      <c r="J16" s="13"/>
      <c r="K16" s="13"/>
      <c r="L16" s="13"/>
      <c r="M16" s="13"/>
      <c r="N16" s="257"/>
      <c r="O16" s="243"/>
      <c r="P16" s="13"/>
      <c r="Q16" s="13"/>
      <c r="R16" s="13"/>
      <c r="S16" s="13"/>
      <c r="T16" s="13"/>
      <c r="U16" s="13"/>
    </row>
    <row r="17" ht="15" customHeight="1" spans="1:21">
      <c r="A17" s="244" t="s">
        <v>64</v>
      </c>
      <c r="B17" s="13"/>
      <c r="C17" s="13"/>
      <c r="D17" s="13"/>
      <c r="E17" s="13"/>
      <c r="F17" s="13"/>
      <c r="G17" s="13"/>
      <c r="H17" s="13"/>
      <c r="I17" s="13"/>
      <c r="J17" s="13"/>
      <c r="K17" s="13"/>
      <c r="L17" s="13"/>
      <c r="M17" s="13"/>
      <c r="N17" s="257"/>
      <c r="O17" s="243"/>
      <c r="P17" s="13"/>
      <c r="Q17" s="13"/>
      <c r="R17" s="13"/>
      <c r="S17" s="13"/>
      <c r="T17" s="13"/>
      <c r="U17" s="13"/>
    </row>
    <row r="18" ht="15" customHeight="1" spans="1:21">
      <c r="A18" s="244" t="s">
        <v>67</v>
      </c>
      <c r="B18" s="13" t="s">
        <v>16</v>
      </c>
      <c r="C18" s="13"/>
      <c r="D18" s="13"/>
      <c r="E18" s="13"/>
      <c r="F18" s="13"/>
      <c r="G18" s="13"/>
      <c r="H18" s="13"/>
      <c r="I18" s="13"/>
      <c r="J18" s="13"/>
      <c r="K18" s="13"/>
      <c r="L18" s="13"/>
      <c r="M18" s="13"/>
      <c r="N18" s="257"/>
      <c r="O18" s="243"/>
      <c r="P18" s="13"/>
      <c r="Q18" s="13"/>
      <c r="R18" s="13"/>
      <c r="S18" s="13"/>
      <c r="T18" s="13"/>
      <c r="U18" s="13"/>
    </row>
    <row r="19" ht="15" customHeight="1" spans="1:21">
      <c r="A19" s="244">
        <v>1</v>
      </c>
      <c r="B19" s="13"/>
      <c r="C19" s="13"/>
      <c r="D19" s="13"/>
      <c r="E19" s="13"/>
      <c r="F19" s="13"/>
      <c r="G19" s="13"/>
      <c r="H19" s="13"/>
      <c r="I19" s="13"/>
      <c r="J19" s="13"/>
      <c r="K19" s="13"/>
      <c r="L19" s="13"/>
      <c r="M19" s="13"/>
      <c r="N19" s="257"/>
      <c r="O19" s="243"/>
      <c r="P19" s="13"/>
      <c r="Q19" s="13"/>
      <c r="R19" s="13"/>
      <c r="S19" s="13"/>
      <c r="T19" s="13"/>
      <c r="U19" s="13"/>
    </row>
    <row r="20" ht="15" customHeight="1" spans="1:21">
      <c r="A20" s="244" t="s">
        <v>64</v>
      </c>
      <c r="B20" s="13"/>
      <c r="C20" s="13"/>
      <c r="D20" s="13"/>
      <c r="E20" s="13"/>
      <c r="F20" s="13"/>
      <c r="G20" s="13"/>
      <c r="H20" s="13"/>
      <c r="I20" s="13"/>
      <c r="J20" s="13"/>
      <c r="K20" s="13"/>
      <c r="L20" s="13"/>
      <c r="M20" s="13"/>
      <c r="N20" s="257"/>
      <c r="O20" s="243"/>
      <c r="P20" s="13"/>
      <c r="Q20" s="13"/>
      <c r="R20" s="13"/>
      <c r="S20" s="13"/>
      <c r="T20" s="13"/>
      <c r="U20" s="13"/>
    </row>
    <row r="21" ht="15" customHeight="1" spans="1:21">
      <c r="A21" s="244" t="s">
        <v>68</v>
      </c>
      <c r="B21" s="13" t="s">
        <v>17</v>
      </c>
      <c r="C21" s="13"/>
      <c r="D21" s="13"/>
      <c r="E21" s="13"/>
      <c r="F21" s="13"/>
      <c r="G21" s="13"/>
      <c r="H21" s="13"/>
      <c r="I21" s="13"/>
      <c r="J21" s="13"/>
      <c r="K21" s="13"/>
      <c r="L21" s="13"/>
      <c r="M21" s="13"/>
      <c r="N21" s="257"/>
      <c r="O21" s="243"/>
      <c r="P21" s="13"/>
      <c r="Q21" s="13"/>
      <c r="R21" s="13"/>
      <c r="S21" s="13"/>
      <c r="T21" s="13"/>
      <c r="U21" s="13"/>
    </row>
    <row r="22" ht="15" customHeight="1" spans="1:21">
      <c r="A22" s="244">
        <v>1</v>
      </c>
      <c r="B22" s="13"/>
      <c r="C22" s="13"/>
      <c r="D22" s="13"/>
      <c r="E22" s="13"/>
      <c r="F22" s="13"/>
      <c r="G22" s="13"/>
      <c r="H22" s="13"/>
      <c r="I22" s="13"/>
      <c r="J22" s="13"/>
      <c r="K22" s="13"/>
      <c r="L22" s="13"/>
      <c r="M22" s="13"/>
      <c r="N22" s="257"/>
      <c r="O22" s="243"/>
      <c r="P22" s="13"/>
      <c r="Q22" s="13"/>
      <c r="R22" s="13"/>
      <c r="S22" s="13"/>
      <c r="T22" s="13"/>
      <c r="U22" s="13"/>
    </row>
    <row r="23" ht="15" customHeight="1" spans="1:21">
      <c r="A23" s="244" t="s">
        <v>64</v>
      </c>
      <c r="B23" s="13"/>
      <c r="C23" s="13"/>
      <c r="D23" s="13"/>
      <c r="E23" s="13"/>
      <c r="F23" s="13"/>
      <c r="G23" s="13"/>
      <c r="H23" s="13"/>
      <c r="I23" s="13"/>
      <c r="J23" s="13"/>
      <c r="K23" s="13"/>
      <c r="L23" s="13"/>
      <c r="M23" s="13"/>
      <c r="N23" s="257"/>
      <c r="O23" s="243"/>
      <c r="P23" s="13"/>
      <c r="Q23" s="13"/>
      <c r="R23" s="13"/>
      <c r="S23" s="13"/>
      <c r="T23" s="13"/>
      <c r="U23" s="13"/>
    </row>
    <row r="24" ht="15" customHeight="1" spans="1:21">
      <c r="A24" s="244" t="s">
        <v>69</v>
      </c>
      <c r="B24" s="13" t="s">
        <v>18</v>
      </c>
      <c r="C24" s="13"/>
      <c r="D24" s="13"/>
      <c r="E24" s="13"/>
      <c r="F24" s="13"/>
      <c r="G24" s="13"/>
      <c r="H24" s="13"/>
      <c r="I24" s="13"/>
      <c r="J24" s="13"/>
      <c r="K24" s="13"/>
      <c r="L24" s="13"/>
      <c r="M24" s="13"/>
      <c r="N24" s="257"/>
      <c r="O24" s="243"/>
      <c r="P24" s="13"/>
      <c r="Q24" s="13"/>
      <c r="R24" s="13"/>
      <c r="S24" s="13"/>
      <c r="T24" s="13"/>
      <c r="U24" s="13"/>
    </row>
    <row r="25" ht="15" customHeight="1" spans="1:21">
      <c r="A25" s="244">
        <v>1</v>
      </c>
      <c r="B25" s="13"/>
      <c r="C25" s="13"/>
      <c r="D25" s="13"/>
      <c r="E25" s="13"/>
      <c r="F25" s="13"/>
      <c r="G25" s="13"/>
      <c r="H25" s="13"/>
      <c r="I25" s="13"/>
      <c r="J25" s="13"/>
      <c r="K25" s="13"/>
      <c r="L25" s="13"/>
      <c r="M25" s="13"/>
      <c r="N25" s="257"/>
      <c r="O25" s="243"/>
      <c r="P25" s="13"/>
      <c r="Q25" s="13"/>
      <c r="R25" s="13"/>
      <c r="S25" s="13"/>
      <c r="T25" s="13"/>
      <c r="U25" s="13"/>
    </row>
    <row r="26" ht="15" customHeight="1" spans="1:21">
      <c r="A26" s="244" t="s">
        <v>64</v>
      </c>
      <c r="B26" s="13"/>
      <c r="C26" s="13"/>
      <c r="D26" s="13"/>
      <c r="E26" s="13"/>
      <c r="F26" s="13"/>
      <c r="G26" s="13"/>
      <c r="H26" s="13"/>
      <c r="I26" s="13"/>
      <c r="J26" s="13"/>
      <c r="K26" s="13"/>
      <c r="L26" s="13"/>
      <c r="M26" s="13"/>
      <c r="N26" s="257"/>
      <c r="O26" s="243"/>
      <c r="P26" s="13"/>
      <c r="Q26" s="13"/>
      <c r="R26" s="13"/>
      <c r="S26" s="13"/>
      <c r="T26" s="13"/>
      <c r="U26" s="13"/>
    </row>
    <row r="27" ht="15" customHeight="1" spans="1:21">
      <c r="A27" s="244" t="s">
        <v>70</v>
      </c>
      <c r="B27" s="13" t="s">
        <v>19</v>
      </c>
      <c r="C27" s="13"/>
      <c r="D27" s="13"/>
      <c r="E27" s="13"/>
      <c r="F27" s="13"/>
      <c r="G27" s="13"/>
      <c r="H27" s="13"/>
      <c r="I27" s="13"/>
      <c r="J27" s="13"/>
      <c r="K27" s="13"/>
      <c r="L27" s="13"/>
      <c r="M27" s="13"/>
      <c r="N27" s="257"/>
      <c r="O27" s="243"/>
      <c r="P27" s="13"/>
      <c r="Q27" s="13"/>
      <c r="R27" s="13"/>
      <c r="S27" s="13"/>
      <c r="T27" s="13"/>
      <c r="U27" s="13"/>
    </row>
    <row r="28" ht="15" customHeight="1" spans="1:21">
      <c r="A28" s="244">
        <v>1</v>
      </c>
      <c r="B28" s="13"/>
      <c r="C28" s="13"/>
      <c r="D28" s="13"/>
      <c r="E28" s="13"/>
      <c r="F28" s="13"/>
      <c r="G28" s="13"/>
      <c r="H28" s="13"/>
      <c r="I28" s="13"/>
      <c r="J28" s="13"/>
      <c r="K28" s="13"/>
      <c r="L28" s="13"/>
      <c r="M28" s="13"/>
      <c r="N28" s="257"/>
      <c r="O28" s="243"/>
      <c r="P28" s="13"/>
      <c r="Q28" s="13"/>
      <c r="R28" s="13"/>
      <c r="S28" s="13"/>
      <c r="T28" s="13"/>
      <c r="U28" s="13"/>
    </row>
    <row r="29" ht="15" customHeight="1" spans="1:21">
      <c r="A29" s="244" t="s">
        <v>64</v>
      </c>
      <c r="B29" s="13"/>
      <c r="C29" s="13"/>
      <c r="D29" s="13"/>
      <c r="E29" s="13"/>
      <c r="F29" s="13"/>
      <c r="G29" s="13"/>
      <c r="H29" s="13"/>
      <c r="I29" s="13"/>
      <c r="J29" s="13"/>
      <c r="K29" s="13"/>
      <c r="L29" s="13"/>
      <c r="M29" s="13"/>
      <c r="N29" s="257"/>
      <c r="O29" s="243"/>
      <c r="P29" s="13"/>
      <c r="Q29" s="13"/>
      <c r="R29" s="13"/>
      <c r="S29" s="13"/>
      <c r="T29" s="13"/>
      <c r="U29" s="13"/>
    </row>
    <row r="30" ht="15" customHeight="1" spans="1:21">
      <c r="A30" s="244" t="s">
        <v>71</v>
      </c>
      <c r="B30" s="13" t="s">
        <v>20</v>
      </c>
      <c r="C30" s="13"/>
      <c r="D30" s="13"/>
      <c r="E30" s="13"/>
      <c r="F30" s="13"/>
      <c r="G30" s="13"/>
      <c r="H30" s="13"/>
      <c r="I30" s="13"/>
      <c r="J30" s="13"/>
      <c r="K30" s="13"/>
      <c r="L30" s="13"/>
      <c r="M30" s="13"/>
      <c r="N30" s="257"/>
      <c r="O30" s="243"/>
      <c r="P30" s="13"/>
      <c r="Q30" s="13"/>
      <c r="R30" s="13"/>
      <c r="S30" s="13"/>
      <c r="T30" s="13"/>
      <c r="U30" s="13"/>
    </row>
    <row r="31" ht="15" customHeight="1" spans="1:21">
      <c r="A31" s="244">
        <v>1</v>
      </c>
      <c r="B31" s="13"/>
      <c r="C31" s="13"/>
      <c r="D31" s="13"/>
      <c r="E31" s="13"/>
      <c r="F31" s="13"/>
      <c r="G31" s="13"/>
      <c r="H31" s="13"/>
      <c r="I31" s="13"/>
      <c r="J31" s="13"/>
      <c r="K31" s="13"/>
      <c r="L31" s="13"/>
      <c r="M31" s="13"/>
      <c r="N31" s="257"/>
      <c r="O31" s="243"/>
      <c r="P31" s="13"/>
      <c r="Q31" s="13"/>
      <c r="R31" s="13"/>
      <c r="S31" s="13"/>
      <c r="T31" s="13"/>
      <c r="U31" s="13"/>
    </row>
    <row r="32" ht="15" customHeight="1" spans="1:21">
      <c r="A32" s="244" t="s">
        <v>64</v>
      </c>
      <c r="B32" s="13"/>
      <c r="C32" s="13"/>
      <c r="D32" s="13"/>
      <c r="E32" s="13"/>
      <c r="F32" s="13"/>
      <c r="G32" s="13"/>
      <c r="H32" s="13"/>
      <c r="I32" s="13"/>
      <c r="J32" s="13"/>
      <c r="K32" s="13"/>
      <c r="L32" s="13"/>
      <c r="M32" s="13"/>
      <c r="N32" s="257"/>
      <c r="O32" s="243"/>
      <c r="P32" s="13"/>
      <c r="Q32" s="13"/>
      <c r="R32" s="13"/>
      <c r="S32" s="13"/>
      <c r="T32" s="13"/>
      <c r="U32" s="13"/>
    </row>
    <row r="33" ht="15" customHeight="1" spans="1:21">
      <c r="A33" s="244" t="s">
        <v>72</v>
      </c>
      <c r="B33" s="13" t="s">
        <v>21</v>
      </c>
      <c r="C33" s="13"/>
      <c r="D33" s="13"/>
      <c r="E33" s="13"/>
      <c r="F33" s="13"/>
      <c r="G33" s="13"/>
      <c r="H33" s="13"/>
      <c r="I33" s="13"/>
      <c r="J33" s="13"/>
      <c r="K33" s="13"/>
      <c r="L33" s="13"/>
      <c r="M33" s="13"/>
      <c r="N33" s="257"/>
      <c r="O33" s="243"/>
      <c r="P33" s="13"/>
      <c r="Q33" s="13"/>
      <c r="R33" s="13"/>
      <c r="S33" s="13"/>
      <c r="T33" s="13"/>
      <c r="U33" s="13"/>
    </row>
    <row r="34" ht="15" customHeight="1" spans="1:21">
      <c r="A34" s="244">
        <v>1</v>
      </c>
      <c r="B34" s="13"/>
      <c r="C34" s="13"/>
      <c r="D34" s="13"/>
      <c r="E34" s="13"/>
      <c r="F34" s="13"/>
      <c r="G34" s="13"/>
      <c r="H34" s="13"/>
      <c r="I34" s="13"/>
      <c r="J34" s="13"/>
      <c r="K34" s="13"/>
      <c r="L34" s="13"/>
      <c r="M34" s="13"/>
      <c r="N34" s="257"/>
      <c r="O34" s="243"/>
      <c r="P34" s="13"/>
      <c r="Q34" s="13"/>
      <c r="R34" s="13"/>
      <c r="S34" s="13"/>
      <c r="T34" s="13"/>
      <c r="U34" s="13"/>
    </row>
    <row r="35" ht="15" customHeight="1" spans="1:21">
      <c r="A35" s="244" t="s">
        <v>64</v>
      </c>
      <c r="B35" s="13"/>
      <c r="C35" s="13"/>
      <c r="D35" s="13"/>
      <c r="E35" s="13"/>
      <c r="F35" s="13"/>
      <c r="G35" s="13"/>
      <c r="H35" s="13"/>
      <c r="I35" s="13"/>
      <c r="J35" s="13"/>
      <c r="K35" s="13"/>
      <c r="L35" s="13"/>
      <c r="M35" s="13"/>
      <c r="N35" s="257"/>
      <c r="O35" s="243"/>
      <c r="P35" s="13"/>
      <c r="Q35" s="13"/>
      <c r="R35" s="13"/>
      <c r="S35" s="13"/>
      <c r="T35" s="13"/>
      <c r="U35" s="13"/>
    </row>
    <row r="36" ht="15" customHeight="1" spans="1:21">
      <c r="A36" s="244" t="s">
        <v>73</v>
      </c>
      <c r="B36" s="13" t="s">
        <v>22</v>
      </c>
      <c r="C36" s="13"/>
      <c r="D36" s="13"/>
      <c r="E36" s="13"/>
      <c r="F36" s="13"/>
      <c r="G36" s="13"/>
      <c r="H36" s="13"/>
      <c r="I36" s="13"/>
      <c r="J36" s="13"/>
      <c r="K36" s="13"/>
      <c r="L36" s="13"/>
      <c r="M36" s="13"/>
      <c r="N36" s="257"/>
      <c r="O36" s="243"/>
      <c r="P36" s="13"/>
      <c r="Q36" s="13"/>
      <c r="R36" s="13"/>
      <c r="S36" s="13"/>
      <c r="T36" s="13"/>
      <c r="U36" s="13"/>
    </row>
    <row r="37" ht="15" customHeight="1" spans="1:21">
      <c r="A37" s="244">
        <v>1</v>
      </c>
      <c r="B37" s="13"/>
      <c r="C37" s="13"/>
      <c r="D37" s="13"/>
      <c r="E37" s="13"/>
      <c r="F37" s="13"/>
      <c r="G37" s="13"/>
      <c r="H37" s="13"/>
      <c r="I37" s="13"/>
      <c r="J37" s="13"/>
      <c r="K37" s="13"/>
      <c r="L37" s="13"/>
      <c r="M37" s="13"/>
      <c r="N37" s="257"/>
      <c r="O37" s="243"/>
      <c r="P37" s="13"/>
      <c r="Q37" s="13"/>
      <c r="R37" s="13"/>
      <c r="S37" s="13"/>
      <c r="T37" s="13"/>
      <c r="U37" s="13"/>
    </row>
    <row r="38" ht="15" customHeight="1" spans="1:21">
      <c r="A38" s="244" t="s">
        <v>64</v>
      </c>
      <c r="B38" s="13"/>
      <c r="C38" s="13"/>
      <c r="D38" s="13"/>
      <c r="E38" s="13"/>
      <c r="F38" s="13"/>
      <c r="G38" s="13"/>
      <c r="H38" s="13"/>
      <c r="I38" s="13"/>
      <c r="J38" s="13"/>
      <c r="K38" s="13"/>
      <c r="L38" s="13"/>
      <c r="M38" s="13"/>
      <c r="N38" s="257"/>
      <c r="O38" s="243"/>
      <c r="P38" s="13"/>
      <c r="Q38" s="13"/>
      <c r="R38" s="13"/>
      <c r="S38" s="13"/>
      <c r="T38" s="13"/>
      <c r="U38" s="13"/>
    </row>
    <row r="39" ht="15" customHeight="1" spans="1:21">
      <c r="A39" s="244" t="s">
        <v>74</v>
      </c>
      <c r="B39" s="13" t="s">
        <v>23</v>
      </c>
      <c r="C39" s="13"/>
      <c r="D39" s="13"/>
      <c r="E39" s="13"/>
      <c r="F39" s="13"/>
      <c r="G39" s="13"/>
      <c r="H39" s="13"/>
      <c r="I39" s="13"/>
      <c r="J39" s="13"/>
      <c r="K39" s="13"/>
      <c r="L39" s="13"/>
      <c r="M39" s="13"/>
      <c r="N39" s="257"/>
      <c r="O39" s="243"/>
      <c r="P39" s="13"/>
      <c r="Q39" s="13"/>
      <c r="R39" s="13"/>
      <c r="S39" s="13"/>
      <c r="T39" s="13"/>
      <c r="U39" s="13"/>
    </row>
    <row r="40" ht="15" customHeight="1" spans="1:21">
      <c r="A40" s="244">
        <v>1</v>
      </c>
      <c r="B40" s="13"/>
      <c r="C40" s="13"/>
      <c r="D40" s="13"/>
      <c r="E40" s="13"/>
      <c r="F40" s="13"/>
      <c r="G40" s="13"/>
      <c r="H40" s="13"/>
      <c r="I40" s="13"/>
      <c r="J40" s="13"/>
      <c r="K40" s="13"/>
      <c r="L40" s="13"/>
      <c r="M40" s="13"/>
      <c r="N40" s="257"/>
      <c r="O40" s="243"/>
      <c r="P40" s="13"/>
      <c r="Q40" s="13"/>
      <c r="R40" s="13"/>
      <c r="S40" s="13"/>
      <c r="T40" s="13"/>
      <c r="U40" s="13"/>
    </row>
    <row r="41" ht="15" customHeight="1" spans="1:21">
      <c r="A41" s="244" t="s">
        <v>64</v>
      </c>
      <c r="B41" s="13"/>
      <c r="C41" s="13"/>
      <c r="D41" s="13"/>
      <c r="E41" s="13"/>
      <c r="F41" s="13"/>
      <c r="G41" s="13"/>
      <c r="H41" s="13"/>
      <c r="I41" s="13"/>
      <c r="J41" s="13"/>
      <c r="K41" s="13"/>
      <c r="L41" s="13"/>
      <c r="M41" s="13"/>
      <c r="N41" s="257"/>
      <c r="O41" s="243"/>
      <c r="P41" s="13"/>
      <c r="Q41" s="13"/>
      <c r="R41" s="13"/>
      <c r="S41" s="13"/>
      <c r="T41" s="13"/>
      <c r="U41" s="13"/>
    </row>
    <row r="42" ht="15" customHeight="1" spans="1:21">
      <c r="A42" s="244" t="s">
        <v>75</v>
      </c>
      <c r="B42" s="13" t="s">
        <v>24</v>
      </c>
      <c r="C42" s="13"/>
      <c r="D42" s="13"/>
      <c r="E42" s="13"/>
      <c r="F42" s="13"/>
      <c r="G42" s="13"/>
      <c r="H42" s="13"/>
      <c r="I42" s="13"/>
      <c r="J42" s="13"/>
      <c r="K42" s="13"/>
      <c r="L42" s="13"/>
      <c r="M42" s="13"/>
      <c r="N42" s="257"/>
      <c r="O42" s="243"/>
      <c r="P42" s="13"/>
      <c r="Q42" s="13"/>
      <c r="R42" s="13"/>
      <c r="S42" s="13"/>
      <c r="T42" s="13"/>
      <c r="U42" s="13"/>
    </row>
    <row r="43" ht="15" customHeight="1" spans="1:21">
      <c r="A43" s="244">
        <v>1</v>
      </c>
      <c r="B43" s="13"/>
      <c r="C43" s="13"/>
      <c r="D43" s="13"/>
      <c r="E43" s="13"/>
      <c r="F43" s="13"/>
      <c r="G43" s="13"/>
      <c r="H43" s="13"/>
      <c r="I43" s="13"/>
      <c r="J43" s="13"/>
      <c r="K43" s="13"/>
      <c r="L43" s="13"/>
      <c r="M43" s="13"/>
      <c r="N43" s="257"/>
      <c r="O43" s="243"/>
      <c r="P43" s="13"/>
      <c r="Q43" s="13"/>
      <c r="R43" s="13"/>
      <c r="S43" s="13"/>
      <c r="T43" s="13"/>
      <c r="U43" s="13"/>
    </row>
    <row r="44" ht="15" customHeight="1" spans="1:21">
      <c r="A44" s="244" t="s">
        <v>64</v>
      </c>
      <c r="B44" s="13"/>
      <c r="C44" s="13"/>
      <c r="D44" s="13"/>
      <c r="E44" s="13"/>
      <c r="F44" s="13"/>
      <c r="G44" s="13"/>
      <c r="H44" s="13"/>
      <c r="I44" s="13"/>
      <c r="J44" s="13"/>
      <c r="K44" s="13"/>
      <c r="L44" s="13"/>
      <c r="M44" s="13"/>
      <c r="N44" s="257"/>
      <c r="O44" s="243"/>
      <c r="P44" s="13"/>
      <c r="Q44" s="13"/>
      <c r="R44" s="13"/>
      <c r="S44" s="13"/>
      <c r="T44" s="13"/>
      <c r="U44" s="13"/>
    </row>
    <row r="45" ht="15" customHeight="1" spans="1:21">
      <c r="A45" s="244" t="s">
        <v>76</v>
      </c>
      <c r="B45" s="13" t="s">
        <v>25</v>
      </c>
      <c r="C45" s="13"/>
      <c r="D45" s="13"/>
      <c r="E45" s="13"/>
      <c r="F45" s="13"/>
      <c r="G45" s="13"/>
      <c r="H45" s="13"/>
      <c r="I45" s="13"/>
      <c r="J45" s="13"/>
      <c r="K45" s="13"/>
      <c r="L45" s="13"/>
      <c r="M45" s="13"/>
      <c r="N45" s="257"/>
      <c r="O45" s="243"/>
      <c r="P45" s="13"/>
      <c r="Q45" s="13"/>
      <c r="R45" s="13"/>
      <c r="S45" s="13"/>
      <c r="T45" s="13"/>
      <c r="U45" s="13"/>
    </row>
    <row r="46" ht="15" customHeight="1" spans="1:21">
      <c r="A46" s="244">
        <v>1</v>
      </c>
      <c r="B46" s="13"/>
      <c r="C46" s="13"/>
      <c r="D46" s="13"/>
      <c r="E46" s="13"/>
      <c r="F46" s="13"/>
      <c r="G46" s="13"/>
      <c r="H46" s="13"/>
      <c r="I46" s="13"/>
      <c r="J46" s="13"/>
      <c r="K46" s="13"/>
      <c r="L46" s="13"/>
      <c r="M46" s="13"/>
      <c r="N46" s="257"/>
      <c r="O46" s="243"/>
      <c r="P46" s="13"/>
      <c r="Q46" s="13"/>
      <c r="R46" s="13"/>
      <c r="S46" s="13"/>
      <c r="T46" s="13"/>
      <c r="U46" s="13"/>
    </row>
    <row r="47" ht="15" customHeight="1" spans="1:21">
      <c r="A47" s="245" t="s">
        <v>64</v>
      </c>
      <c r="B47" s="246"/>
      <c r="C47" s="246"/>
      <c r="D47" s="246"/>
      <c r="E47" s="246"/>
      <c r="F47" s="246"/>
      <c r="G47" s="246"/>
      <c r="H47" s="246"/>
      <c r="I47" s="246"/>
      <c r="J47" s="246"/>
      <c r="K47" s="246"/>
      <c r="L47" s="246"/>
      <c r="M47" s="246"/>
      <c r="N47" s="258"/>
      <c r="O47" s="243"/>
      <c r="P47" s="13"/>
      <c r="Q47" s="13"/>
      <c r="R47" s="13"/>
      <c r="S47" s="13"/>
      <c r="T47" s="13"/>
      <c r="U47" s="13"/>
    </row>
    <row r="48" spans="1:21">
      <c r="A48" s="247" t="s">
        <v>84</v>
      </c>
      <c r="B48" s="248"/>
      <c r="C48" s="248"/>
      <c r="D48" s="248"/>
      <c r="E48" s="248"/>
      <c r="F48" s="248"/>
      <c r="G48" s="248"/>
      <c r="H48" s="248"/>
      <c r="I48" s="248"/>
      <c r="J48" s="248"/>
      <c r="K48" s="248"/>
      <c r="L48" s="248"/>
      <c r="M48" s="248"/>
      <c r="N48" s="248"/>
      <c r="O48" s="248"/>
      <c r="P48" s="248"/>
      <c r="Q48" s="248"/>
      <c r="R48" s="248"/>
      <c r="S48" s="248"/>
      <c r="T48" s="248"/>
      <c r="U48" s="248"/>
    </row>
    <row r="49" ht="58.15" customHeight="1" spans="1:21">
      <c r="A49" s="248"/>
      <c r="B49" s="248"/>
      <c r="C49" s="248"/>
      <c r="D49" s="248"/>
      <c r="E49" s="248"/>
      <c r="F49" s="248"/>
      <c r="G49" s="248"/>
      <c r="H49" s="248"/>
      <c r="I49" s="248"/>
      <c r="J49" s="248"/>
      <c r="K49" s="248"/>
      <c r="L49" s="248"/>
      <c r="M49" s="248"/>
      <c r="N49" s="248"/>
      <c r="O49" s="248"/>
      <c r="P49" s="248"/>
      <c r="Q49" s="248"/>
      <c r="R49" s="248"/>
      <c r="S49" s="248"/>
      <c r="T49" s="248"/>
      <c r="U49" s="248"/>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7638888888889" right="0.707638888888889" top="0.747916666666667" bottom="0.747916666666667" header="0.313888888888889" footer="0.313888888888889"/>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2">
        <v>2035200</v>
      </c>
      <c r="D2" s="52">
        <v>550795.62</v>
      </c>
      <c r="E2" s="52">
        <v>2712524.95</v>
      </c>
      <c r="J2">
        <v>2584164.22</v>
      </c>
      <c r="K2" s="18">
        <f>K3+K4+K5</f>
        <v>2534819.49</v>
      </c>
    </row>
    <row r="3" ht="33.75" spans="1:12">
      <c r="A3" s="13" t="s">
        <v>85</v>
      </c>
      <c r="B3" s="231">
        <v>151776.57</v>
      </c>
      <c r="C3" s="51">
        <f>C2*F3</f>
        <v>119449.422413608</v>
      </c>
      <c r="D3" s="51">
        <f>D2*F3</f>
        <v>32327.1514725555</v>
      </c>
      <c r="E3" s="51">
        <v>159202.8</v>
      </c>
      <c r="F3" s="232">
        <f>E3/E2</f>
        <v>0.0586917366419063</v>
      </c>
      <c r="H3" s="45" t="s">
        <v>86</v>
      </c>
      <c r="I3" s="51"/>
      <c r="J3" s="51">
        <v>1118634.35</v>
      </c>
      <c r="K3" s="51">
        <v>1097273.98</v>
      </c>
      <c r="L3">
        <f>K3/K2</f>
        <v>0.432880520419227</v>
      </c>
    </row>
    <row r="4" ht="33.75" spans="1:12">
      <c r="A4" s="13" t="s">
        <v>87</v>
      </c>
      <c r="B4" s="231">
        <v>300626.44</v>
      </c>
      <c r="C4" s="51">
        <f>C2*F4</f>
        <v>236595.499808398</v>
      </c>
      <c r="D4" s="51">
        <f>D2*F4</f>
        <v>64030.937994387</v>
      </c>
      <c r="E4" s="51">
        <v>315335.69</v>
      </c>
      <c r="F4" s="232">
        <f>E4/E2</f>
        <v>0.11625171963856</v>
      </c>
      <c r="H4" s="45" t="s">
        <v>88</v>
      </c>
      <c r="I4" s="51"/>
      <c r="J4" s="51">
        <v>1140450.65</v>
      </c>
      <c r="K4" s="51">
        <v>1118673.69</v>
      </c>
      <c r="L4">
        <f>K4/K2</f>
        <v>0.441322821768267</v>
      </c>
    </row>
    <row r="5" ht="30.75" customHeight="1" spans="1:12">
      <c r="A5" s="13" t="s">
        <v>89</v>
      </c>
      <c r="B5" s="231">
        <v>217108.13</v>
      </c>
      <c r="C5" s="51">
        <f>C2*F5</f>
        <v>170865.897136909</v>
      </c>
      <c r="D5" s="51">
        <f>D2*F5</f>
        <v>46242.2306163425</v>
      </c>
      <c r="E5" s="51">
        <v>227730.94</v>
      </c>
      <c r="F5" s="232">
        <f>E5/E2</f>
        <v>0.0839553346781197</v>
      </c>
      <c r="H5" s="45" t="s">
        <v>90</v>
      </c>
      <c r="I5" s="51"/>
      <c r="J5" s="51">
        <v>325079.22</v>
      </c>
      <c r="K5" s="51">
        <v>318871.82</v>
      </c>
      <c r="L5">
        <f>K5/K2</f>
        <v>0.125796657812506</v>
      </c>
    </row>
    <row r="6" ht="30.75" customHeight="1" spans="1:6">
      <c r="A6" s="13" t="s">
        <v>91</v>
      </c>
      <c r="B6" s="231">
        <v>195948.44</v>
      </c>
      <c r="C6" s="51">
        <f>C2*F6</f>
        <v>154213.049759413</v>
      </c>
      <c r="D6" s="51">
        <f>D2*F6</f>
        <v>41735.3932558603</v>
      </c>
      <c r="E6" s="51">
        <v>205535.94</v>
      </c>
      <c r="F6" s="232">
        <f>E6/E2</f>
        <v>0.0757729214619759</v>
      </c>
    </row>
    <row r="7" ht="30.75" customHeight="1" spans="1:6">
      <c r="A7" s="13" t="s">
        <v>92</v>
      </c>
      <c r="B7" s="231">
        <v>276614.49</v>
      </c>
      <c r="C7" s="51">
        <f>C2*F7</f>
        <v>217697.898124034</v>
      </c>
      <c r="D7" s="51">
        <f>D2*F7</f>
        <v>58916.592359436</v>
      </c>
      <c r="E7" s="51">
        <v>290148.87</v>
      </c>
      <c r="F7" s="232">
        <f>E7/E2</f>
        <v>0.106966341452454</v>
      </c>
    </row>
    <row r="8" ht="30.75" customHeight="1" spans="1:6">
      <c r="A8" s="13" t="s">
        <v>93</v>
      </c>
      <c r="B8" s="231">
        <v>1247804.11</v>
      </c>
      <c r="C8" s="51">
        <f>C2*F8</f>
        <v>982032.185308378</v>
      </c>
      <c r="D8" s="51">
        <f>D2*F8</f>
        <v>265771.927263602</v>
      </c>
      <c r="E8" s="51">
        <v>1308857.51</v>
      </c>
      <c r="F8" s="232">
        <f>E8/E2</f>
        <v>0.48252367595734</v>
      </c>
    </row>
    <row r="9" ht="30.75" customHeight="1" spans="1:6">
      <c r="A9" s="13" t="s">
        <v>94</v>
      </c>
      <c r="B9" s="231">
        <v>196117.44</v>
      </c>
      <c r="C9" s="51">
        <f>C2*F9</f>
        <v>154346.047449259</v>
      </c>
      <c r="D9" s="51">
        <f>D2*F9</f>
        <v>41771.3870378166</v>
      </c>
      <c r="E9" s="51">
        <v>205713.2</v>
      </c>
      <c r="F9" s="232">
        <f>E9/E2</f>
        <v>0.075838270169644</v>
      </c>
    </row>
    <row r="13" spans="3:5">
      <c r="C13" s="233">
        <v>1274500</v>
      </c>
      <c r="D13" s="234">
        <v>842984.45</v>
      </c>
      <c r="E13">
        <v>2398955.55</v>
      </c>
    </row>
    <row r="14" ht="40.5" spans="1:6">
      <c r="A14" s="235" t="s">
        <v>95</v>
      </c>
      <c r="B14" s="231">
        <v>771891.77</v>
      </c>
      <c r="C14" s="18">
        <f>C13*F14</f>
        <v>464596.594730569</v>
      </c>
      <c r="D14" s="18">
        <f>D13*F14</f>
        <v>307295.178407863</v>
      </c>
      <c r="E14">
        <v>874497.12</v>
      </c>
      <c r="F14">
        <f>E14/E13</f>
        <v>0.364532439961216</v>
      </c>
    </row>
    <row r="15" ht="40.5" spans="1:6">
      <c r="A15" s="235" t="s">
        <v>96</v>
      </c>
      <c r="B15" s="231">
        <v>307898.4</v>
      </c>
      <c r="C15" s="18">
        <f>C13*F15</f>
        <v>185322.029216006</v>
      </c>
      <c r="D15" s="18">
        <f>D13*F15</f>
        <v>122576.374163624</v>
      </c>
      <c r="E15">
        <v>348826.45</v>
      </c>
      <c r="F15">
        <f>E15/E13</f>
        <v>0.14540763375128</v>
      </c>
    </row>
    <row r="16" ht="40.5" spans="1:6">
      <c r="A16" s="235" t="s">
        <v>97</v>
      </c>
      <c r="B16" s="231">
        <v>677095.52</v>
      </c>
      <c r="C16" s="18">
        <f>C13*F16</f>
        <v>407539.349495242</v>
      </c>
      <c r="D16" s="18">
        <f>D13*F16</f>
        <v>269556.166643864</v>
      </c>
      <c r="E16">
        <v>767099.87</v>
      </c>
      <c r="F16">
        <f>E16/E13</f>
        <v>0.319764103173983</v>
      </c>
    </row>
    <row r="17" ht="27" spans="1:6">
      <c r="A17" s="235" t="s">
        <v>98</v>
      </c>
      <c r="B17" s="231">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99"/>
  <sheetViews>
    <sheetView workbookViewId="0">
      <pane xSplit="13" ySplit="11" topLeftCell="N87"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14" t="s">
        <v>82</v>
      </c>
      <c r="U3" s="214"/>
      <c r="V3" s="214"/>
      <c r="W3" s="214"/>
    </row>
    <row r="4" ht="19.5" customHeight="1" spans="1:23">
      <c r="A4" s="6" t="s">
        <v>2</v>
      </c>
      <c r="B4" s="6" t="s">
        <v>43</v>
      </c>
      <c r="C4" s="6" t="s">
        <v>44</v>
      </c>
      <c r="D4" s="6" t="s">
        <v>45</v>
      </c>
      <c r="E4" s="6" t="s">
        <v>101</v>
      </c>
      <c r="F4" s="6" t="s">
        <v>46</v>
      </c>
      <c r="G4" s="6" t="s">
        <v>102</v>
      </c>
      <c r="H4" s="7" t="s">
        <v>47</v>
      </c>
      <c r="I4" s="16"/>
      <c r="J4" s="16"/>
      <c r="K4" s="16"/>
      <c r="L4" s="16"/>
      <c r="M4" s="16"/>
      <c r="N4" s="20"/>
      <c r="O4" s="213" t="s">
        <v>48</v>
      </c>
      <c r="P4" s="213"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customHeight="1" spans="1:23">
      <c r="A13" s="13">
        <v>4</v>
      </c>
      <c r="B13" s="13" t="s">
        <v>114</v>
      </c>
      <c r="C13" s="13" t="s">
        <v>111</v>
      </c>
      <c r="D13" s="13"/>
      <c r="E13" s="13"/>
      <c r="F13" s="13" t="s">
        <v>113</v>
      </c>
      <c r="G13" s="13"/>
      <c r="H13" s="14">
        <f t="shared" si="3"/>
        <v>118.6</v>
      </c>
      <c r="I13" s="14">
        <v>69.86</v>
      </c>
      <c r="J13" s="14">
        <v>48.74</v>
      </c>
      <c r="K13" s="14"/>
      <c r="L13" s="13"/>
      <c r="M13" s="229">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230"/>
      <c r="M31" s="13"/>
      <c r="N31" s="13"/>
      <c r="O31" s="13"/>
      <c r="P31" s="13"/>
      <c r="Q31" s="13"/>
      <c r="R31" s="13"/>
      <c r="S31" s="13"/>
      <c r="T31" s="13"/>
      <c r="U31" s="13"/>
      <c r="V31" s="13"/>
      <c r="W31" s="13"/>
    </row>
    <row r="32" ht="24"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spans="1:23">
      <c r="A98" s="15"/>
      <c r="B98" s="15"/>
      <c r="C98" s="15"/>
      <c r="D98" s="15"/>
      <c r="E98" s="15"/>
      <c r="F98" s="15"/>
      <c r="G98" s="15"/>
      <c r="H98" s="15"/>
      <c r="I98" s="15"/>
      <c r="J98" s="15"/>
      <c r="K98" s="15"/>
      <c r="L98" s="15"/>
      <c r="M98" s="15"/>
      <c r="N98" s="15"/>
      <c r="O98" s="15"/>
      <c r="P98" s="15"/>
      <c r="Q98" s="15"/>
      <c r="R98" s="15"/>
      <c r="S98" s="15"/>
      <c r="T98" s="15"/>
      <c r="U98" s="15"/>
      <c r="V98" s="15"/>
      <c r="W98" s="15"/>
    </row>
    <row r="99"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6"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33" t="s">
        <v>210</v>
      </c>
      <c r="E1" s="33"/>
      <c r="F1" s="33"/>
      <c r="G1" s="33"/>
      <c r="H1" s="34"/>
      <c r="I1" s="219"/>
      <c r="J1" s="33"/>
      <c r="K1" s="220"/>
      <c r="L1" s="34"/>
      <c r="M1" s="34"/>
      <c r="N1" s="34"/>
      <c r="O1" s="34"/>
      <c r="P1" s="34"/>
      <c r="Q1" s="34"/>
      <c r="R1" s="34"/>
      <c r="S1" s="34"/>
      <c r="T1" s="34"/>
      <c r="U1" s="34"/>
      <c r="V1" s="34"/>
      <c r="W1" s="34"/>
      <c r="X1" s="34"/>
      <c r="Y1" s="34"/>
      <c r="Z1" s="34"/>
      <c r="AA1" s="34"/>
      <c r="AB1" s="34"/>
      <c r="AC1" s="34"/>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61"/>
      <c r="H3" s="161"/>
      <c r="I3" s="161"/>
      <c r="J3" s="161"/>
      <c r="K3" s="221"/>
      <c r="L3" s="161"/>
      <c r="M3" s="161"/>
      <c r="N3" s="161"/>
      <c r="O3" s="161"/>
      <c r="P3" s="161"/>
      <c r="Q3" s="161"/>
      <c r="R3" s="161"/>
      <c r="S3" s="161"/>
      <c r="T3" s="161"/>
      <c r="U3" s="161"/>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200"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201"/>
    </row>
    <row r="6" s="215" customFormat="1" ht="204" customHeight="1" spans="1:31">
      <c r="A6" s="215" t="s">
        <v>243</v>
      </c>
      <c r="B6" s="215" t="s">
        <v>244</v>
      </c>
      <c r="C6" s="215" t="s">
        <v>245</v>
      </c>
      <c r="D6" s="164">
        <v>1</v>
      </c>
      <c r="E6" s="164" t="s">
        <v>246</v>
      </c>
      <c r="F6" s="164" t="s">
        <v>247</v>
      </c>
      <c r="G6" s="164" t="s">
        <v>248</v>
      </c>
      <c r="H6" s="165" t="s">
        <v>249</v>
      </c>
      <c r="I6" s="164" t="s">
        <v>244</v>
      </c>
      <c r="J6" s="164" t="s">
        <v>250</v>
      </c>
      <c r="K6" s="180" t="s">
        <v>251</v>
      </c>
      <c r="L6" s="164" t="s">
        <v>252</v>
      </c>
      <c r="M6" s="13" t="s">
        <v>248</v>
      </c>
      <c r="N6" s="178" t="s">
        <v>253</v>
      </c>
      <c r="O6" s="186">
        <f>P6+Q6</f>
        <v>2638428.74</v>
      </c>
      <c r="P6" s="222">
        <v>2638428.74</v>
      </c>
      <c r="Q6" s="199"/>
      <c r="R6" s="199"/>
      <c r="S6" s="164" t="s">
        <v>254</v>
      </c>
      <c r="T6" s="164" t="s">
        <v>255</v>
      </c>
      <c r="U6" s="164" t="s">
        <v>256</v>
      </c>
      <c r="V6" s="164" t="s">
        <v>256</v>
      </c>
      <c r="W6" s="164" t="s">
        <v>256</v>
      </c>
      <c r="X6" s="164" t="s">
        <v>257</v>
      </c>
      <c r="Y6" s="164" t="s">
        <v>248</v>
      </c>
      <c r="Z6" s="164" t="s">
        <v>256</v>
      </c>
      <c r="AA6" s="164" t="s">
        <v>256</v>
      </c>
      <c r="AB6" s="164" t="s">
        <v>258</v>
      </c>
      <c r="AC6" s="164"/>
      <c r="AD6" s="178" t="s">
        <v>259</v>
      </c>
      <c r="AE6" s="215" t="b">
        <f>G6=M6</f>
        <v>1</v>
      </c>
    </row>
    <row r="7" s="215" customFormat="1" ht="142.5" customHeight="1" spans="1:31">
      <c r="A7" s="215" t="s">
        <v>260</v>
      </c>
      <c r="B7" s="215" t="s">
        <v>261</v>
      </c>
      <c r="C7" s="215" t="s">
        <v>19</v>
      </c>
      <c r="D7" s="164">
        <v>2</v>
      </c>
      <c r="E7" s="164" t="s">
        <v>262</v>
      </c>
      <c r="F7" s="164" t="s">
        <v>263</v>
      </c>
      <c r="G7" s="164" t="s">
        <v>264</v>
      </c>
      <c r="H7" s="165" t="s">
        <v>265</v>
      </c>
      <c r="I7" s="164" t="s">
        <v>244</v>
      </c>
      <c r="J7" s="164" t="s">
        <v>266</v>
      </c>
      <c r="K7" s="180" t="s">
        <v>267</v>
      </c>
      <c r="L7" s="164" t="s">
        <v>268</v>
      </c>
      <c r="M7" s="178" t="s">
        <v>264</v>
      </c>
      <c r="N7" s="178" t="s">
        <v>269</v>
      </c>
      <c r="O7" s="186">
        <f t="shared" ref="O7:O67" si="0">P7+Q7</f>
        <v>1000000</v>
      </c>
      <c r="P7" s="222">
        <v>1000000</v>
      </c>
      <c r="Q7" s="199"/>
      <c r="R7" s="199"/>
      <c r="S7" s="164" t="s">
        <v>255</v>
      </c>
      <c r="T7" s="164" t="s">
        <v>270</v>
      </c>
      <c r="U7" s="164" t="s">
        <v>271</v>
      </c>
      <c r="V7" s="164" t="s">
        <v>272</v>
      </c>
      <c r="W7" s="187">
        <v>60000</v>
      </c>
      <c r="X7" s="164" t="s">
        <v>273</v>
      </c>
      <c r="Y7" s="164" t="s">
        <v>272</v>
      </c>
      <c r="Z7" s="164" t="s">
        <v>256</v>
      </c>
      <c r="AA7" s="164" t="s">
        <v>256</v>
      </c>
      <c r="AB7" s="164" t="s">
        <v>258</v>
      </c>
      <c r="AC7" s="164" t="s">
        <v>274</v>
      </c>
      <c r="AD7" s="228"/>
      <c r="AE7" s="215" t="b">
        <f t="shared" ref="AE7:AE67" si="1">G7=M7</f>
        <v>1</v>
      </c>
    </row>
    <row r="8" s="215" customFormat="1" ht="52.5" customHeight="1" spans="4:31">
      <c r="D8" s="164">
        <v>3</v>
      </c>
      <c r="E8" s="178" t="s">
        <v>275</v>
      </c>
      <c r="F8" s="164" t="s">
        <v>276</v>
      </c>
      <c r="G8" s="164" t="s">
        <v>263</v>
      </c>
      <c r="H8" s="165" t="s">
        <v>277</v>
      </c>
      <c r="I8" s="164" t="s">
        <v>244</v>
      </c>
      <c r="J8" s="164" t="s">
        <v>278</v>
      </c>
      <c r="K8" s="180" t="s">
        <v>279</v>
      </c>
      <c r="L8" s="164" t="s">
        <v>280</v>
      </c>
      <c r="M8" s="178" t="s">
        <v>264</v>
      </c>
      <c r="N8" s="178" t="s">
        <v>269</v>
      </c>
      <c r="O8" s="186">
        <f t="shared" si="0"/>
        <v>2301355</v>
      </c>
      <c r="P8" s="222">
        <v>2301355</v>
      </c>
      <c r="Q8" s="199"/>
      <c r="R8" s="199"/>
      <c r="S8" s="164" t="s">
        <v>254</v>
      </c>
      <c r="T8" s="164" t="s">
        <v>270</v>
      </c>
      <c r="U8" s="164" t="s">
        <v>281</v>
      </c>
      <c r="V8" s="164" t="s">
        <v>264</v>
      </c>
      <c r="W8" s="164"/>
      <c r="X8" s="164" t="s">
        <v>257</v>
      </c>
      <c r="Y8" s="164" t="s">
        <v>264</v>
      </c>
      <c r="Z8" s="164" t="s">
        <v>256</v>
      </c>
      <c r="AA8" s="164" t="s">
        <v>256</v>
      </c>
      <c r="AB8" s="164" t="s">
        <v>270</v>
      </c>
      <c r="AC8" s="164"/>
      <c r="AD8" s="228"/>
      <c r="AE8" s="215" t="b">
        <f t="shared" si="1"/>
        <v>0</v>
      </c>
    </row>
    <row r="9" s="215" customFormat="1" ht="140.25" customHeight="1" spans="1:31">
      <c r="A9" s="215" t="s">
        <v>282</v>
      </c>
      <c r="B9" s="215" t="s">
        <v>283</v>
      </c>
      <c r="C9" s="215" t="s">
        <v>284</v>
      </c>
      <c r="D9" s="164">
        <v>4</v>
      </c>
      <c r="E9" s="178" t="s">
        <v>285</v>
      </c>
      <c r="F9" s="164" t="s">
        <v>276</v>
      </c>
      <c r="G9" s="164" t="s">
        <v>263</v>
      </c>
      <c r="H9" s="165" t="s">
        <v>286</v>
      </c>
      <c r="I9" s="164" t="s">
        <v>244</v>
      </c>
      <c r="J9" s="164" t="s">
        <v>278</v>
      </c>
      <c r="K9" s="180" t="s">
        <v>287</v>
      </c>
      <c r="L9" s="164" t="s">
        <v>288</v>
      </c>
      <c r="M9" s="178" t="s">
        <v>289</v>
      </c>
      <c r="N9" s="178" t="s">
        <v>290</v>
      </c>
      <c r="O9" s="186">
        <f t="shared" si="0"/>
        <v>1512630.8</v>
      </c>
      <c r="P9" s="222">
        <v>1512630.8</v>
      </c>
      <c r="Q9" s="199"/>
      <c r="R9" s="199"/>
      <c r="S9" s="164" t="s">
        <v>254</v>
      </c>
      <c r="T9" s="164" t="s">
        <v>270</v>
      </c>
      <c r="U9" s="164" t="s">
        <v>281</v>
      </c>
      <c r="V9" s="164" t="s">
        <v>289</v>
      </c>
      <c r="W9" s="227">
        <v>86681.88</v>
      </c>
      <c r="X9" s="164" t="s">
        <v>257</v>
      </c>
      <c r="Y9" s="164" t="s">
        <v>289</v>
      </c>
      <c r="Z9" s="164" t="s">
        <v>256</v>
      </c>
      <c r="AA9" s="164" t="s">
        <v>256</v>
      </c>
      <c r="AB9" s="164" t="s">
        <v>270</v>
      </c>
      <c r="AC9" s="164"/>
      <c r="AD9" s="228"/>
      <c r="AE9" s="215" t="b">
        <f t="shared" si="1"/>
        <v>0</v>
      </c>
    </row>
    <row r="10" s="215" customFormat="1" ht="67.5" customHeight="1" spans="1:31">
      <c r="A10" s="215" t="s">
        <v>291</v>
      </c>
      <c r="B10" s="215" t="s">
        <v>292</v>
      </c>
      <c r="C10" s="215" t="s">
        <v>293</v>
      </c>
      <c r="D10" s="164">
        <v>5</v>
      </c>
      <c r="E10" s="164" t="s">
        <v>294</v>
      </c>
      <c r="F10" s="164" t="s">
        <v>276</v>
      </c>
      <c r="G10" s="164" t="s">
        <v>263</v>
      </c>
      <c r="H10" s="165" t="s">
        <v>295</v>
      </c>
      <c r="I10" s="164" t="s">
        <v>244</v>
      </c>
      <c r="J10" s="164" t="s">
        <v>266</v>
      </c>
      <c r="K10" s="180" t="s">
        <v>296</v>
      </c>
      <c r="L10" s="164" t="s">
        <v>297</v>
      </c>
      <c r="M10" s="178" t="s">
        <v>289</v>
      </c>
      <c r="N10" s="178" t="s">
        <v>289</v>
      </c>
      <c r="O10" s="186">
        <f t="shared" si="0"/>
        <v>1200000</v>
      </c>
      <c r="P10" s="222">
        <v>1186014.2</v>
      </c>
      <c r="Q10" s="198">
        <v>13985.8</v>
      </c>
      <c r="R10" s="199"/>
      <c r="S10" s="164" t="s">
        <v>254</v>
      </c>
      <c r="T10" s="164" t="s">
        <v>270</v>
      </c>
      <c r="U10" s="164" t="s">
        <v>271</v>
      </c>
      <c r="V10" s="164" t="s">
        <v>298</v>
      </c>
      <c r="W10" s="187">
        <v>72000</v>
      </c>
      <c r="X10" s="164" t="s">
        <v>273</v>
      </c>
      <c r="Y10" s="164" t="s">
        <v>298</v>
      </c>
      <c r="Z10" s="164" t="s">
        <v>256</v>
      </c>
      <c r="AA10" s="164" t="s">
        <v>256</v>
      </c>
      <c r="AB10" s="164" t="s">
        <v>270</v>
      </c>
      <c r="AC10" s="164"/>
      <c r="AD10" s="228"/>
      <c r="AE10" s="215" t="b">
        <f t="shared" si="1"/>
        <v>0</v>
      </c>
    </row>
    <row r="11" s="215" customFormat="1" ht="87.75" customHeight="1" spans="1:31">
      <c r="A11" s="215" t="s">
        <v>299</v>
      </c>
      <c r="B11" s="215" t="s">
        <v>300</v>
      </c>
      <c r="C11" s="215" t="s">
        <v>301</v>
      </c>
      <c r="D11" s="164">
        <v>6</v>
      </c>
      <c r="E11" s="164" t="s">
        <v>115</v>
      </c>
      <c r="F11" s="164" t="s">
        <v>302</v>
      </c>
      <c r="G11" s="164" t="s">
        <v>303</v>
      </c>
      <c r="H11" s="162" t="s">
        <v>304</v>
      </c>
      <c r="I11" s="164" t="s">
        <v>244</v>
      </c>
      <c r="J11" s="164" t="s">
        <v>261</v>
      </c>
      <c r="K11" s="180" t="s">
        <v>305</v>
      </c>
      <c r="L11" s="164" t="s">
        <v>306</v>
      </c>
      <c r="M11" s="164" t="s">
        <v>303</v>
      </c>
      <c r="N11" s="178" t="s">
        <v>307</v>
      </c>
      <c r="O11" s="186">
        <f t="shared" si="0"/>
        <v>3242340</v>
      </c>
      <c r="P11" s="222">
        <v>3000000</v>
      </c>
      <c r="Q11" s="198">
        <v>242340</v>
      </c>
      <c r="R11" s="199"/>
      <c r="S11" s="164" t="s">
        <v>254</v>
      </c>
      <c r="T11" s="164" t="s">
        <v>270</v>
      </c>
      <c r="U11" s="164" t="s">
        <v>308</v>
      </c>
      <c r="V11" s="164" t="s">
        <v>309</v>
      </c>
      <c r="W11" s="164"/>
      <c r="X11" s="164" t="s">
        <v>273</v>
      </c>
      <c r="Y11" s="164" t="s">
        <v>309</v>
      </c>
      <c r="Z11" s="164" t="s">
        <v>256</v>
      </c>
      <c r="AA11" s="164" t="s">
        <v>256</v>
      </c>
      <c r="AB11" s="164" t="s">
        <v>258</v>
      </c>
      <c r="AC11" s="164"/>
      <c r="AD11" s="228"/>
      <c r="AE11" s="215" t="b">
        <f t="shared" si="1"/>
        <v>1</v>
      </c>
    </row>
    <row r="12" s="215" customFormat="1" ht="69" customHeight="1" spans="1:31">
      <c r="A12" s="215" t="s">
        <v>310</v>
      </c>
      <c r="B12" s="215" t="s">
        <v>311</v>
      </c>
      <c r="C12" s="215" t="s">
        <v>312</v>
      </c>
      <c r="D12" s="164">
        <v>7</v>
      </c>
      <c r="E12" s="164" t="s">
        <v>119</v>
      </c>
      <c r="F12" s="164" t="s">
        <v>302</v>
      </c>
      <c r="G12" s="164" t="s">
        <v>303</v>
      </c>
      <c r="H12" s="165" t="s">
        <v>313</v>
      </c>
      <c r="I12" s="164" t="s">
        <v>244</v>
      </c>
      <c r="J12" s="164" t="s">
        <v>261</v>
      </c>
      <c r="K12" s="180" t="s">
        <v>314</v>
      </c>
      <c r="L12" s="164" t="s">
        <v>315</v>
      </c>
      <c r="M12" s="178" t="s">
        <v>316</v>
      </c>
      <c r="N12" s="178" t="s">
        <v>317</v>
      </c>
      <c r="O12" s="186">
        <f t="shared" si="0"/>
        <v>6525400</v>
      </c>
      <c r="P12" s="222">
        <v>6500000</v>
      </c>
      <c r="Q12" s="198">
        <v>25400</v>
      </c>
      <c r="R12" s="199"/>
      <c r="S12" s="164" t="s">
        <v>254</v>
      </c>
      <c r="T12" s="164" t="s">
        <v>270</v>
      </c>
      <c r="U12" s="164" t="s">
        <v>308</v>
      </c>
      <c r="V12" s="164" t="s">
        <v>318</v>
      </c>
      <c r="W12" s="164"/>
      <c r="X12" s="164" t="s">
        <v>273</v>
      </c>
      <c r="Y12" s="164" t="s">
        <v>318</v>
      </c>
      <c r="Z12" s="164" t="s">
        <v>256</v>
      </c>
      <c r="AA12" s="164" t="s">
        <v>256</v>
      </c>
      <c r="AB12" s="164" t="s">
        <v>270</v>
      </c>
      <c r="AC12" s="164"/>
      <c r="AD12" s="228"/>
      <c r="AE12" s="215" t="b">
        <f t="shared" si="1"/>
        <v>0</v>
      </c>
    </row>
    <row r="13" s="215" customFormat="1" ht="77.25" customHeight="1" spans="1:31">
      <c r="A13" s="215" t="s">
        <v>319</v>
      </c>
      <c r="B13" s="215" t="s">
        <v>278</v>
      </c>
      <c r="C13" s="215" t="s">
        <v>250</v>
      </c>
      <c r="D13" s="164">
        <v>8</v>
      </c>
      <c r="E13" s="164" t="s">
        <v>121</v>
      </c>
      <c r="F13" s="164" t="s">
        <v>302</v>
      </c>
      <c r="G13" s="164" t="s">
        <v>303</v>
      </c>
      <c r="H13" s="165" t="s">
        <v>320</v>
      </c>
      <c r="I13" s="164" t="s">
        <v>244</v>
      </c>
      <c r="J13" s="164" t="s">
        <v>311</v>
      </c>
      <c r="K13" s="164" t="s">
        <v>321</v>
      </c>
      <c r="L13" s="164" t="s">
        <v>322</v>
      </c>
      <c r="M13" s="164" t="s">
        <v>323</v>
      </c>
      <c r="N13" s="178" t="s">
        <v>324</v>
      </c>
      <c r="O13" s="186">
        <f t="shared" si="0"/>
        <v>6916145</v>
      </c>
      <c r="P13" s="222">
        <v>6879488</v>
      </c>
      <c r="Q13" s="198">
        <v>36657</v>
      </c>
      <c r="R13" s="199"/>
      <c r="S13" s="164" t="s">
        <v>256</v>
      </c>
      <c r="T13" s="164" t="s">
        <v>256</v>
      </c>
      <c r="U13" s="164" t="s">
        <v>256</v>
      </c>
      <c r="V13" s="164" t="s">
        <v>256</v>
      </c>
      <c r="W13" s="164" t="s">
        <v>256</v>
      </c>
      <c r="X13" s="164" t="s">
        <v>256</v>
      </c>
      <c r="Y13" s="164" t="s">
        <v>256</v>
      </c>
      <c r="Z13" s="164" t="s">
        <v>256</v>
      </c>
      <c r="AA13" s="164" t="s">
        <v>256</v>
      </c>
      <c r="AB13" s="164" t="s">
        <v>255</v>
      </c>
      <c r="AC13" s="38" t="s">
        <v>325</v>
      </c>
      <c r="AD13" s="228"/>
      <c r="AE13" s="215" t="b">
        <f t="shared" si="1"/>
        <v>0</v>
      </c>
    </row>
    <row r="14" s="215" customFormat="1" ht="78.75" customHeight="1" spans="1:31">
      <c r="A14" s="215" t="s">
        <v>326</v>
      </c>
      <c r="B14" s="215" t="s">
        <v>327</v>
      </c>
      <c r="D14" s="164">
        <v>9</v>
      </c>
      <c r="E14" s="164" t="s">
        <v>124</v>
      </c>
      <c r="F14" s="164" t="s">
        <v>302</v>
      </c>
      <c r="G14" s="164" t="s">
        <v>328</v>
      </c>
      <c r="H14" s="165" t="s">
        <v>329</v>
      </c>
      <c r="I14" s="164" t="s">
        <v>244</v>
      </c>
      <c r="J14" s="164" t="s">
        <v>266</v>
      </c>
      <c r="K14" s="180" t="s">
        <v>330</v>
      </c>
      <c r="L14" s="164" t="s">
        <v>331</v>
      </c>
      <c r="M14" s="178" t="s">
        <v>328</v>
      </c>
      <c r="N14" s="178" t="s">
        <v>328</v>
      </c>
      <c r="O14" s="186">
        <f t="shared" si="0"/>
        <v>3100000</v>
      </c>
      <c r="P14" s="222">
        <v>3100000</v>
      </c>
      <c r="Q14" s="199"/>
      <c r="R14" s="199"/>
      <c r="S14" s="164" t="s">
        <v>254</v>
      </c>
      <c r="T14" s="164" t="s">
        <v>270</v>
      </c>
      <c r="U14" s="164" t="s">
        <v>271</v>
      </c>
      <c r="V14" s="164" t="s">
        <v>332</v>
      </c>
      <c r="W14" s="164"/>
      <c r="X14" s="164" t="s">
        <v>273</v>
      </c>
      <c r="Y14" s="164" t="s">
        <v>332</v>
      </c>
      <c r="Z14" s="164" t="s">
        <v>256</v>
      </c>
      <c r="AA14" s="164" t="s">
        <v>256</v>
      </c>
      <c r="AB14" s="164" t="s">
        <v>258</v>
      </c>
      <c r="AC14" s="164"/>
      <c r="AD14" s="228"/>
      <c r="AE14" s="215" t="b">
        <f t="shared" si="1"/>
        <v>1</v>
      </c>
    </row>
    <row r="15" s="215" customFormat="1" ht="241.5" customHeight="1" spans="1:31">
      <c r="A15" s="215" t="s">
        <v>333</v>
      </c>
      <c r="B15" s="215" t="s">
        <v>250</v>
      </c>
      <c r="D15" s="164">
        <v>10</v>
      </c>
      <c r="E15" s="164" t="s">
        <v>334</v>
      </c>
      <c r="F15" s="164" t="s">
        <v>335</v>
      </c>
      <c r="G15" s="164" t="s">
        <v>336</v>
      </c>
      <c r="H15" s="165" t="s">
        <v>337</v>
      </c>
      <c r="I15" s="164" t="s">
        <v>244</v>
      </c>
      <c r="J15" s="164" t="s">
        <v>261</v>
      </c>
      <c r="K15" s="180" t="s">
        <v>338</v>
      </c>
      <c r="L15" s="164" t="s">
        <v>339</v>
      </c>
      <c r="M15" s="164" t="s">
        <v>336</v>
      </c>
      <c r="N15" s="178" t="s">
        <v>340</v>
      </c>
      <c r="O15" s="186">
        <f t="shared" si="0"/>
        <v>11500000</v>
      </c>
      <c r="P15" s="222">
        <v>11500000</v>
      </c>
      <c r="Q15" s="199"/>
      <c r="R15" s="199"/>
      <c r="S15" s="164" t="s">
        <v>254</v>
      </c>
      <c r="T15" s="164" t="s">
        <v>270</v>
      </c>
      <c r="U15" s="164" t="s">
        <v>271</v>
      </c>
      <c r="V15" s="164" t="s">
        <v>341</v>
      </c>
      <c r="W15" s="164"/>
      <c r="X15" s="164" t="s">
        <v>257</v>
      </c>
      <c r="Y15" s="164" t="s">
        <v>336</v>
      </c>
      <c r="Z15" s="164" t="s">
        <v>256</v>
      </c>
      <c r="AA15" s="164" t="s">
        <v>256</v>
      </c>
      <c r="AB15" s="164" t="s">
        <v>258</v>
      </c>
      <c r="AC15" s="164"/>
      <c r="AD15" s="228"/>
      <c r="AE15" s="215" t="b">
        <f t="shared" si="1"/>
        <v>1</v>
      </c>
    </row>
    <row r="16" s="215" customFormat="1" ht="81.75" customHeight="1" spans="4:31">
      <c r="D16" s="164">
        <v>11</v>
      </c>
      <c r="E16" s="164" t="s">
        <v>342</v>
      </c>
      <c r="F16" s="164" t="s">
        <v>335</v>
      </c>
      <c r="G16" s="164" t="s">
        <v>343</v>
      </c>
      <c r="H16" s="165" t="s">
        <v>344</v>
      </c>
      <c r="I16" s="164" t="s">
        <v>244</v>
      </c>
      <c r="J16" s="164" t="s">
        <v>266</v>
      </c>
      <c r="K16" s="180" t="s">
        <v>345</v>
      </c>
      <c r="L16" s="164" t="s">
        <v>346</v>
      </c>
      <c r="M16" s="164" t="s">
        <v>347</v>
      </c>
      <c r="N16" s="178" t="s">
        <v>343</v>
      </c>
      <c r="O16" s="186">
        <f t="shared" si="0"/>
        <v>6500000</v>
      </c>
      <c r="P16" s="222">
        <v>6500000</v>
      </c>
      <c r="Q16" s="199"/>
      <c r="R16" s="199"/>
      <c r="S16" s="164" t="s">
        <v>254</v>
      </c>
      <c r="T16" s="164" t="s">
        <v>270</v>
      </c>
      <c r="U16" s="164" t="s">
        <v>271</v>
      </c>
      <c r="V16" s="164" t="s">
        <v>348</v>
      </c>
      <c r="W16" s="187"/>
      <c r="X16" s="164" t="s">
        <v>273</v>
      </c>
      <c r="Y16" s="164" t="s">
        <v>348</v>
      </c>
      <c r="Z16" s="164" t="s">
        <v>256</v>
      </c>
      <c r="AA16" s="164" t="s">
        <v>256</v>
      </c>
      <c r="AB16" s="164" t="s">
        <v>270</v>
      </c>
      <c r="AC16" s="164" t="s">
        <v>349</v>
      </c>
      <c r="AD16" s="228"/>
      <c r="AE16" s="215" t="b">
        <f t="shared" si="1"/>
        <v>0</v>
      </c>
    </row>
    <row r="17" s="215" customFormat="1" ht="130.5" customHeight="1" spans="4:31">
      <c r="D17" s="164">
        <v>12</v>
      </c>
      <c r="E17" s="164" t="s">
        <v>350</v>
      </c>
      <c r="F17" s="164" t="s">
        <v>335</v>
      </c>
      <c r="G17" s="164" t="s">
        <v>351</v>
      </c>
      <c r="H17" s="78" t="s">
        <v>352</v>
      </c>
      <c r="I17" s="164" t="s">
        <v>244</v>
      </c>
      <c r="J17" s="164" t="s">
        <v>261</v>
      </c>
      <c r="K17" s="180" t="s">
        <v>353</v>
      </c>
      <c r="L17" s="164" t="s">
        <v>354</v>
      </c>
      <c r="M17" s="164" t="s">
        <v>351</v>
      </c>
      <c r="N17" s="178" t="s">
        <v>355</v>
      </c>
      <c r="O17" s="186">
        <f t="shared" si="0"/>
        <v>849593.36</v>
      </c>
      <c r="P17" s="222">
        <v>849593.36</v>
      </c>
      <c r="Q17" s="199"/>
      <c r="R17" s="199"/>
      <c r="S17" s="164" t="s">
        <v>254</v>
      </c>
      <c r="T17" s="164" t="s">
        <v>270</v>
      </c>
      <c r="U17" s="164" t="s">
        <v>281</v>
      </c>
      <c r="V17" s="164" t="s">
        <v>351</v>
      </c>
      <c r="W17" s="164"/>
      <c r="X17" s="164" t="s">
        <v>257</v>
      </c>
      <c r="Y17" s="164" t="s">
        <v>351</v>
      </c>
      <c r="Z17" s="164" t="s">
        <v>256</v>
      </c>
      <c r="AA17" s="164" t="s">
        <v>256</v>
      </c>
      <c r="AB17" s="164" t="s">
        <v>258</v>
      </c>
      <c r="AC17" s="164" t="s">
        <v>356</v>
      </c>
      <c r="AD17" s="228"/>
      <c r="AE17" s="215" t="b">
        <f t="shared" si="1"/>
        <v>1</v>
      </c>
    </row>
    <row r="18" s="215" customFormat="1" ht="143.25" customHeight="1" spans="4:31">
      <c r="D18" s="164">
        <v>13</v>
      </c>
      <c r="E18" s="164" t="s">
        <v>357</v>
      </c>
      <c r="F18" s="164" t="s">
        <v>335</v>
      </c>
      <c r="G18" s="164" t="s">
        <v>358</v>
      </c>
      <c r="H18" s="165" t="s">
        <v>359</v>
      </c>
      <c r="I18" s="164" t="s">
        <v>244</v>
      </c>
      <c r="J18" s="164" t="s">
        <v>261</v>
      </c>
      <c r="K18" s="164" t="s">
        <v>321</v>
      </c>
      <c r="L18" s="164" t="s">
        <v>360</v>
      </c>
      <c r="M18" s="164" t="s">
        <v>361</v>
      </c>
      <c r="N18" s="178" t="s">
        <v>362</v>
      </c>
      <c r="O18" s="186">
        <f t="shared" si="0"/>
        <v>8020000</v>
      </c>
      <c r="P18" s="222">
        <v>8020000</v>
      </c>
      <c r="Q18" s="199"/>
      <c r="R18" s="199"/>
      <c r="S18" s="164" t="s">
        <v>256</v>
      </c>
      <c r="T18" s="164" t="s">
        <v>255</v>
      </c>
      <c r="U18" s="164" t="s">
        <v>256</v>
      </c>
      <c r="V18" s="164" t="s">
        <v>256</v>
      </c>
      <c r="W18" s="164" t="s">
        <v>256</v>
      </c>
      <c r="X18" s="164" t="s">
        <v>273</v>
      </c>
      <c r="Y18" s="164" t="s">
        <v>363</v>
      </c>
      <c r="Z18" s="164" t="s">
        <v>256</v>
      </c>
      <c r="AA18" s="164" t="s">
        <v>256</v>
      </c>
      <c r="AB18" s="164" t="s">
        <v>255</v>
      </c>
      <c r="AC18" s="180" t="s">
        <v>364</v>
      </c>
      <c r="AD18" s="228"/>
      <c r="AE18" s="215" t="b">
        <f t="shared" si="1"/>
        <v>0</v>
      </c>
    </row>
    <row r="19" s="215" customFormat="1" ht="50.25" customHeight="1" spans="4:31">
      <c r="D19" s="164">
        <v>14</v>
      </c>
      <c r="E19" s="167" t="s">
        <v>365</v>
      </c>
      <c r="F19" s="164" t="s">
        <v>366</v>
      </c>
      <c r="G19" s="164" t="s">
        <v>358</v>
      </c>
      <c r="H19" s="165" t="s">
        <v>367</v>
      </c>
      <c r="I19" s="164" t="s">
        <v>244</v>
      </c>
      <c r="J19" s="164" t="s">
        <v>261</v>
      </c>
      <c r="K19" s="223" t="s">
        <v>368</v>
      </c>
      <c r="L19" s="164" t="s">
        <v>369</v>
      </c>
      <c r="M19" s="178" t="s">
        <v>370</v>
      </c>
      <c r="N19" s="178" t="s">
        <v>371</v>
      </c>
      <c r="O19" s="186">
        <f t="shared" si="0"/>
        <v>5000000</v>
      </c>
      <c r="P19" s="222">
        <v>5000000</v>
      </c>
      <c r="Q19" s="199"/>
      <c r="R19" s="199"/>
      <c r="S19" s="164" t="s">
        <v>254</v>
      </c>
      <c r="T19" s="164" t="s">
        <v>270</v>
      </c>
      <c r="U19" s="164" t="s">
        <v>271</v>
      </c>
      <c r="V19" s="164" t="s">
        <v>363</v>
      </c>
      <c r="W19" s="164"/>
      <c r="X19" s="164" t="s">
        <v>273</v>
      </c>
      <c r="Y19" s="164" t="s">
        <v>363</v>
      </c>
      <c r="Z19" s="164" t="s">
        <v>256</v>
      </c>
      <c r="AA19" s="164" t="s">
        <v>256</v>
      </c>
      <c r="AB19" s="164" t="s">
        <v>270</v>
      </c>
      <c r="AC19" s="164"/>
      <c r="AD19" s="228"/>
      <c r="AE19" s="215" t="b">
        <f t="shared" si="1"/>
        <v>0</v>
      </c>
    </row>
    <row r="20" s="215" customFormat="1" ht="50.25" customHeight="1" spans="4:31">
      <c r="D20" s="164">
        <v>15</v>
      </c>
      <c r="E20" s="217"/>
      <c r="F20" s="164" t="s">
        <v>366</v>
      </c>
      <c r="G20" s="164" t="s">
        <v>358</v>
      </c>
      <c r="H20" s="165" t="s">
        <v>372</v>
      </c>
      <c r="I20" s="164" t="s">
        <v>244</v>
      </c>
      <c r="J20" s="164" t="s">
        <v>266</v>
      </c>
      <c r="K20" s="223" t="s">
        <v>373</v>
      </c>
      <c r="L20" s="164" t="s">
        <v>374</v>
      </c>
      <c r="M20" s="178" t="s">
        <v>370</v>
      </c>
      <c r="N20" s="178" t="s">
        <v>375</v>
      </c>
      <c r="O20" s="186">
        <f t="shared" si="0"/>
        <v>5500000</v>
      </c>
      <c r="P20" s="222">
        <v>5500000</v>
      </c>
      <c r="Q20" s="199"/>
      <c r="R20" s="199"/>
      <c r="S20" s="164" t="s">
        <v>254</v>
      </c>
      <c r="T20" s="164" t="s">
        <v>270</v>
      </c>
      <c r="U20" s="164" t="s">
        <v>271</v>
      </c>
      <c r="V20" s="164" t="s">
        <v>376</v>
      </c>
      <c r="W20" s="187">
        <v>330000</v>
      </c>
      <c r="X20" s="164" t="s">
        <v>273</v>
      </c>
      <c r="Y20" s="164" t="s">
        <v>376</v>
      </c>
      <c r="Z20" s="164" t="s">
        <v>256</v>
      </c>
      <c r="AA20" s="164" t="s">
        <v>256</v>
      </c>
      <c r="AB20" s="164" t="s">
        <v>270</v>
      </c>
      <c r="AC20" s="164"/>
      <c r="AD20" s="228"/>
      <c r="AE20" s="215" t="b">
        <f t="shared" si="1"/>
        <v>0</v>
      </c>
    </row>
    <row r="21" s="215" customFormat="1" ht="50.25" customHeight="1" spans="4:31">
      <c r="D21" s="164">
        <v>16</v>
      </c>
      <c r="E21" s="217"/>
      <c r="F21" s="164" t="s">
        <v>366</v>
      </c>
      <c r="G21" s="164" t="s">
        <v>358</v>
      </c>
      <c r="H21" s="165" t="s">
        <v>377</v>
      </c>
      <c r="I21" s="164" t="s">
        <v>244</v>
      </c>
      <c r="J21" s="164" t="s">
        <v>266</v>
      </c>
      <c r="K21" s="223" t="s">
        <v>378</v>
      </c>
      <c r="L21" s="164" t="s">
        <v>379</v>
      </c>
      <c r="M21" s="178" t="s">
        <v>370</v>
      </c>
      <c r="N21" s="178" t="s">
        <v>380</v>
      </c>
      <c r="O21" s="186">
        <f t="shared" si="0"/>
        <v>5000000</v>
      </c>
      <c r="P21" s="222">
        <v>5000000</v>
      </c>
      <c r="Q21" s="199"/>
      <c r="R21" s="199"/>
      <c r="S21" s="164" t="s">
        <v>254</v>
      </c>
      <c r="T21" s="164" t="s">
        <v>270</v>
      </c>
      <c r="U21" s="164" t="s">
        <v>271</v>
      </c>
      <c r="V21" s="164" t="s">
        <v>381</v>
      </c>
      <c r="W21" s="187">
        <v>400000</v>
      </c>
      <c r="X21" s="164" t="s">
        <v>273</v>
      </c>
      <c r="Y21" s="164" t="s">
        <v>381</v>
      </c>
      <c r="Z21" s="164" t="s">
        <v>256</v>
      </c>
      <c r="AA21" s="164" t="s">
        <v>256</v>
      </c>
      <c r="AB21" s="164" t="s">
        <v>270</v>
      </c>
      <c r="AC21" s="164"/>
      <c r="AD21" s="228"/>
      <c r="AE21" s="215" t="b">
        <f t="shared" si="1"/>
        <v>0</v>
      </c>
    </row>
    <row r="22" s="215" customFormat="1" ht="50.25" customHeight="1" spans="4:31">
      <c r="D22" s="164">
        <v>17</v>
      </c>
      <c r="E22" s="169"/>
      <c r="F22" s="164" t="s">
        <v>366</v>
      </c>
      <c r="G22" s="164" t="s">
        <v>358</v>
      </c>
      <c r="H22" s="165" t="s">
        <v>382</v>
      </c>
      <c r="I22" s="164" t="s">
        <v>244</v>
      </c>
      <c r="J22" s="164" t="s">
        <v>266</v>
      </c>
      <c r="K22" s="223" t="s">
        <v>383</v>
      </c>
      <c r="L22" s="164" t="s">
        <v>384</v>
      </c>
      <c r="M22" s="178" t="s">
        <v>370</v>
      </c>
      <c r="N22" s="178" t="s">
        <v>385</v>
      </c>
      <c r="O22" s="186">
        <f t="shared" si="0"/>
        <v>4414315.18</v>
      </c>
      <c r="P22" s="222">
        <v>4414315.18</v>
      </c>
      <c r="Q22" s="199"/>
      <c r="R22" s="199"/>
      <c r="S22" s="164" t="s">
        <v>254</v>
      </c>
      <c r="T22" s="164" t="s">
        <v>270</v>
      </c>
      <c r="U22" s="164" t="s">
        <v>271</v>
      </c>
      <c r="V22" s="164" t="s">
        <v>386</v>
      </c>
      <c r="W22" s="187">
        <v>176572.61</v>
      </c>
      <c r="X22" s="164" t="s">
        <v>273</v>
      </c>
      <c r="Y22" s="164" t="s">
        <v>386</v>
      </c>
      <c r="Z22" s="164" t="s">
        <v>256</v>
      </c>
      <c r="AA22" s="164" t="s">
        <v>256</v>
      </c>
      <c r="AB22" s="164" t="s">
        <v>270</v>
      </c>
      <c r="AC22" s="164"/>
      <c r="AD22" s="228"/>
      <c r="AE22" s="215" t="b">
        <f t="shared" si="1"/>
        <v>0</v>
      </c>
    </row>
    <row r="23" s="215" customFormat="1" ht="57.75" customHeight="1" spans="4:31">
      <c r="D23" s="164">
        <v>18</v>
      </c>
      <c r="E23" s="164" t="s">
        <v>387</v>
      </c>
      <c r="F23" s="164" t="s">
        <v>366</v>
      </c>
      <c r="G23" s="164" t="s">
        <v>388</v>
      </c>
      <c r="H23" s="165" t="s">
        <v>389</v>
      </c>
      <c r="I23" s="164" t="s">
        <v>244</v>
      </c>
      <c r="J23" s="164" t="s">
        <v>266</v>
      </c>
      <c r="K23" s="224" t="s">
        <v>390</v>
      </c>
      <c r="L23" s="164" t="s">
        <v>391</v>
      </c>
      <c r="M23" s="178" t="s">
        <v>388</v>
      </c>
      <c r="N23" s="178" t="s">
        <v>392</v>
      </c>
      <c r="O23" s="186">
        <f t="shared" si="0"/>
        <v>4000000</v>
      </c>
      <c r="P23" s="222">
        <v>4000000</v>
      </c>
      <c r="Q23" s="199"/>
      <c r="R23" s="199"/>
      <c r="S23" s="164" t="s">
        <v>254</v>
      </c>
      <c r="T23" s="164" t="s">
        <v>270</v>
      </c>
      <c r="U23" s="164" t="s">
        <v>271</v>
      </c>
      <c r="V23" s="164" t="s">
        <v>393</v>
      </c>
      <c r="W23" s="187">
        <v>320000</v>
      </c>
      <c r="X23" s="164" t="s">
        <v>273</v>
      </c>
      <c r="Y23" s="164" t="s">
        <v>393</v>
      </c>
      <c r="Z23" s="164" t="s">
        <v>256</v>
      </c>
      <c r="AA23" s="164" t="s">
        <v>256</v>
      </c>
      <c r="AB23" s="164" t="s">
        <v>258</v>
      </c>
      <c r="AC23" s="164"/>
      <c r="AD23" s="228"/>
      <c r="AE23" s="215" t="b">
        <f t="shared" si="1"/>
        <v>1</v>
      </c>
    </row>
    <row r="24" s="215" customFormat="1" ht="57.75" customHeight="1" spans="4:31">
      <c r="D24" s="164">
        <v>19</v>
      </c>
      <c r="E24" s="164" t="s">
        <v>394</v>
      </c>
      <c r="F24" s="164" t="s">
        <v>366</v>
      </c>
      <c r="G24" s="164" t="s">
        <v>362</v>
      </c>
      <c r="H24" s="165" t="s">
        <v>395</v>
      </c>
      <c r="I24" s="164" t="s">
        <v>244</v>
      </c>
      <c r="J24" s="164" t="s">
        <v>250</v>
      </c>
      <c r="K24" s="180" t="s">
        <v>396</v>
      </c>
      <c r="L24" s="164" t="s">
        <v>397</v>
      </c>
      <c r="M24" s="178" t="s">
        <v>362</v>
      </c>
      <c r="N24" s="178" t="s">
        <v>398</v>
      </c>
      <c r="O24" s="186">
        <f t="shared" si="0"/>
        <v>600000</v>
      </c>
      <c r="P24" s="222">
        <v>600000</v>
      </c>
      <c r="Q24" s="199"/>
      <c r="R24" s="199"/>
      <c r="S24" s="164" t="s">
        <v>254</v>
      </c>
      <c r="T24" s="164" t="s">
        <v>270</v>
      </c>
      <c r="U24" s="164" t="s">
        <v>281</v>
      </c>
      <c r="V24" s="164" t="s">
        <v>362</v>
      </c>
      <c r="W24" s="164"/>
      <c r="X24" s="164" t="s">
        <v>257</v>
      </c>
      <c r="Y24" s="164" t="s">
        <v>362</v>
      </c>
      <c r="Z24" s="164" t="s">
        <v>256</v>
      </c>
      <c r="AA24" s="164" t="s">
        <v>256</v>
      </c>
      <c r="AB24" s="164" t="s">
        <v>258</v>
      </c>
      <c r="AC24" s="164"/>
      <c r="AD24" s="228"/>
      <c r="AE24" s="215" t="b">
        <f t="shared" si="1"/>
        <v>1</v>
      </c>
    </row>
    <row r="25" s="215" customFormat="1" ht="59.25" customHeight="1" spans="4:31">
      <c r="D25" s="164">
        <v>20</v>
      </c>
      <c r="E25" s="164" t="s">
        <v>399</v>
      </c>
      <c r="F25" s="164" t="s">
        <v>400</v>
      </c>
      <c r="G25" s="164" t="s">
        <v>358</v>
      </c>
      <c r="H25" s="165" t="s">
        <v>401</v>
      </c>
      <c r="I25" s="164" t="s">
        <v>244</v>
      </c>
      <c r="J25" s="164" t="s">
        <v>250</v>
      </c>
      <c r="K25" s="180" t="s">
        <v>402</v>
      </c>
      <c r="L25" s="164" t="s">
        <v>403</v>
      </c>
      <c r="M25" s="178" t="s">
        <v>362</v>
      </c>
      <c r="N25" s="178" t="s">
        <v>398</v>
      </c>
      <c r="O25" s="186">
        <f t="shared" si="0"/>
        <v>220000</v>
      </c>
      <c r="P25" s="222">
        <v>220000</v>
      </c>
      <c r="Q25" s="199"/>
      <c r="R25" s="199"/>
      <c r="S25" s="164" t="s">
        <v>254</v>
      </c>
      <c r="T25" s="164" t="s">
        <v>270</v>
      </c>
      <c r="U25" s="164" t="s">
        <v>281</v>
      </c>
      <c r="V25" s="164" t="s">
        <v>362</v>
      </c>
      <c r="W25" s="164"/>
      <c r="X25" s="164" t="s">
        <v>257</v>
      </c>
      <c r="Y25" s="164" t="s">
        <v>362</v>
      </c>
      <c r="Z25" s="164" t="s">
        <v>256</v>
      </c>
      <c r="AA25" s="164" t="s">
        <v>256</v>
      </c>
      <c r="AB25" s="164" t="s">
        <v>270</v>
      </c>
      <c r="AC25" s="164"/>
      <c r="AD25" s="228"/>
      <c r="AE25" s="215" t="b">
        <f t="shared" si="1"/>
        <v>0</v>
      </c>
    </row>
    <row r="26" s="215" customFormat="1" ht="40.15" customHeight="1" spans="4:31">
      <c r="D26" s="164">
        <v>21</v>
      </c>
      <c r="E26" s="178" t="s">
        <v>404</v>
      </c>
      <c r="F26" s="164" t="s">
        <v>247</v>
      </c>
      <c r="G26" s="164" t="s">
        <v>405</v>
      </c>
      <c r="H26" s="162" t="s">
        <v>406</v>
      </c>
      <c r="I26" s="164" t="s">
        <v>243</v>
      </c>
      <c r="J26" s="164" t="s">
        <v>260</v>
      </c>
      <c r="K26" s="180" t="s">
        <v>407</v>
      </c>
      <c r="L26" s="164" t="s">
        <v>408</v>
      </c>
      <c r="M26" s="178" t="s">
        <v>409</v>
      </c>
      <c r="N26" s="178" t="s">
        <v>410</v>
      </c>
      <c r="O26" s="186">
        <f t="shared" si="0"/>
        <v>921031.4</v>
      </c>
      <c r="P26" s="187">
        <v>822911.43</v>
      </c>
      <c r="Q26" s="198">
        <v>98119.97</v>
      </c>
      <c r="R26" s="199"/>
      <c r="S26" s="164" t="s">
        <v>254</v>
      </c>
      <c r="T26" s="164" t="s">
        <v>256</v>
      </c>
      <c r="U26" s="164" t="s">
        <v>256</v>
      </c>
      <c r="V26" s="164" t="s">
        <v>256</v>
      </c>
      <c r="W26" s="164" t="s">
        <v>256</v>
      </c>
      <c r="X26" s="164" t="s">
        <v>257</v>
      </c>
      <c r="Y26" s="164" t="s">
        <v>409</v>
      </c>
      <c r="Z26" s="164" t="s">
        <v>256</v>
      </c>
      <c r="AA26" s="164" t="s">
        <v>256</v>
      </c>
      <c r="AB26" s="164" t="s">
        <v>270</v>
      </c>
      <c r="AC26" s="164"/>
      <c r="AD26" s="228"/>
      <c r="AE26" s="215" t="b">
        <f t="shared" si="1"/>
        <v>0</v>
      </c>
    </row>
    <row r="27" s="215" customFormat="1" ht="40.15" customHeight="1" spans="4:31">
      <c r="D27" s="164">
        <v>22</v>
      </c>
      <c r="E27" s="178" t="s">
        <v>411</v>
      </c>
      <c r="F27" s="164" t="s">
        <v>247</v>
      </c>
      <c r="G27" s="164" t="s">
        <v>405</v>
      </c>
      <c r="H27" s="162" t="s">
        <v>412</v>
      </c>
      <c r="I27" s="164" t="s">
        <v>243</v>
      </c>
      <c r="J27" s="164" t="s">
        <v>333</v>
      </c>
      <c r="K27" s="180" t="s">
        <v>413</v>
      </c>
      <c r="L27" s="164" t="s">
        <v>414</v>
      </c>
      <c r="M27" s="178" t="s">
        <v>415</v>
      </c>
      <c r="N27" s="178" t="s">
        <v>416</v>
      </c>
      <c r="O27" s="186">
        <f t="shared" si="0"/>
        <v>170921.66</v>
      </c>
      <c r="P27" s="187">
        <v>148659.83</v>
      </c>
      <c r="Q27" s="198">
        <v>22261.83</v>
      </c>
      <c r="R27" s="199"/>
      <c r="S27" s="164" t="s">
        <v>254</v>
      </c>
      <c r="T27" s="164" t="s">
        <v>256</v>
      </c>
      <c r="U27" s="164" t="s">
        <v>256</v>
      </c>
      <c r="V27" s="164" t="s">
        <v>256</v>
      </c>
      <c r="W27" s="164" t="s">
        <v>256</v>
      </c>
      <c r="X27" s="164" t="s">
        <v>257</v>
      </c>
      <c r="Y27" s="164" t="s">
        <v>415</v>
      </c>
      <c r="Z27" s="164" t="s">
        <v>256</v>
      </c>
      <c r="AA27" s="164" t="s">
        <v>256</v>
      </c>
      <c r="AB27" s="164" t="s">
        <v>270</v>
      </c>
      <c r="AC27" s="164"/>
      <c r="AD27" s="228"/>
      <c r="AE27" s="215" t="b">
        <f t="shared" si="1"/>
        <v>0</v>
      </c>
    </row>
    <row r="28" s="215" customFormat="1" ht="40.15" customHeight="1" spans="4:31">
      <c r="D28" s="164">
        <v>23</v>
      </c>
      <c r="E28" s="164" t="s">
        <v>165</v>
      </c>
      <c r="F28" s="164" t="s">
        <v>302</v>
      </c>
      <c r="G28" s="164" t="s">
        <v>417</v>
      </c>
      <c r="H28" s="218" t="s">
        <v>418</v>
      </c>
      <c r="I28" s="164" t="s">
        <v>243</v>
      </c>
      <c r="J28" s="164" t="s">
        <v>260</v>
      </c>
      <c r="K28" s="180" t="s">
        <v>419</v>
      </c>
      <c r="L28" s="164" t="s">
        <v>420</v>
      </c>
      <c r="M28" s="13" t="s">
        <v>417</v>
      </c>
      <c r="N28" s="13" t="s">
        <v>421</v>
      </c>
      <c r="O28" s="186">
        <f t="shared" si="0"/>
        <v>2471133.67</v>
      </c>
      <c r="P28" s="179">
        <v>2000000</v>
      </c>
      <c r="Q28" s="179">
        <v>471133.67</v>
      </c>
      <c r="R28" s="199"/>
      <c r="S28" s="164" t="s">
        <v>254</v>
      </c>
      <c r="T28" s="164" t="s">
        <v>256</v>
      </c>
      <c r="U28" s="164" t="s">
        <v>256</v>
      </c>
      <c r="V28" s="164" t="s">
        <v>256</v>
      </c>
      <c r="W28" s="164" t="s">
        <v>256</v>
      </c>
      <c r="X28" s="164" t="s">
        <v>257</v>
      </c>
      <c r="Y28" s="164" t="s">
        <v>417</v>
      </c>
      <c r="Z28" s="164" t="s">
        <v>256</v>
      </c>
      <c r="AA28" s="164" t="s">
        <v>256</v>
      </c>
      <c r="AB28" s="164" t="s">
        <v>258</v>
      </c>
      <c r="AC28" s="164"/>
      <c r="AD28" s="228"/>
      <c r="AE28" s="215" t="b">
        <f t="shared" si="1"/>
        <v>1</v>
      </c>
    </row>
    <row r="29" s="215" customFormat="1" ht="40.15" customHeight="1" spans="4:31">
      <c r="D29" s="164">
        <v>24</v>
      </c>
      <c r="E29" s="164" t="s">
        <v>167</v>
      </c>
      <c r="F29" s="164" t="s">
        <v>302</v>
      </c>
      <c r="G29" s="164" t="s">
        <v>422</v>
      </c>
      <c r="H29" s="218" t="s">
        <v>423</v>
      </c>
      <c r="I29" s="164" t="s">
        <v>243</v>
      </c>
      <c r="J29" s="164" t="s">
        <v>424</v>
      </c>
      <c r="K29" s="180" t="s">
        <v>425</v>
      </c>
      <c r="L29" s="164" t="s">
        <v>426</v>
      </c>
      <c r="M29" s="13" t="s">
        <v>427</v>
      </c>
      <c r="N29" s="13" t="s">
        <v>428</v>
      </c>
      <c r="O29" s="186">
        <f t="shared" si="0"/>
        <v>913508.94</v>
      </c>
      <c r="P29" s="187">
        <v>700000</v>
      </c>
      <c r="Q29" s="198">
        <v>213508.94</v>
      </c>
      <c r="R29" s="199"/>
      <c r="S29" s="164" t="s">
        <v>254</v>
      </c>
      <c r="T29" s="164" t="s">
        <v>256</v>
      </c>
      <c r="U29" s="164" t="s">
        <v>256</v>
      </c>
      <c r="V29" s="164" t="s">
        <v>256</v>
      </c>
      <c r="W29" s="164" t="s">
        <v>256</v>
      </c>
      <c r="X29" s="164" t="s">
        <v>257</v>
      </c>
      <c r="Y29" s="164" t="s">
        <v>427</v>
      </c>
      <c r="Z29" s="164" t="s">
        <v>256</v>
      </c>
      <c r="AA29" s="164" t="s">
        <v>256</v>
      </c>
      <c r="AB29" s="164" t="s">
        <v>270</v>
      </c>
      <c r="AC29" s="164"/>
      <c r="AD29" s="228"/>
      <c r="AE29" s="215" t="b">
        <f t="shared" si="1"/>
        <v>0</v>
      </c>
    </row>
    <row r="30" s="215" customFormat="1" ht="59.25" customHeight="1" spans="4:31">
      <c r="D30" s="164">
        <v>25</v>
      </c>
      <c r="E30" s="164" t="s">
        <v>168</v>
      </c>
      <c r="F30" s="164" t="s">
        <v>302</v>
      </c>
      <c r="G30" s="164" t="s">
        <v>422</v>
      </c>
      <c r="H30" s="218" t="s">
        <v>429</v>
      </c>
      <c r="I30" s="164" t="s">
        <v>243</v>
      </c>
      <c r="J30" s="164" t="s">
        <v>424</v>
      </c>
      <c r="K30" s="180" t="s">
        <v>430</v>
      </c>
      <c r="L30" s="164" t="s">
        <v>431</v>
      </c>
      <c r="M30" s="13" t="s">
        <v>432</v>
      </c>
      <c r="N30" s="13" t="s">
        <v>433</v>
      </c>
      <c r="O30" s="186">
        <f t="shared" si="0"/>
        <v>1560731.17</v>
      </c>
      <c r="P30" s="187">
        <v>1500000</v>
      </c>
      <c r="Q30" s="198">
        <v>60731.17</v>
      </c>
      <c r="R30" s="199"/>
      <c r="S30" s="164" t="s">
        <v>254</v>
      </c>
      <c r="T30" s="164" t="s">
        <v>256</v>
      </c>
      <c r="U30" s="164" t="s">
        <v>256</v>
      </c>
      <c r="V30" s="164" t="s">
        <v>256</v>
      </c>
      <c r="W30" s="164" t="s">
        <v>256</v>
      </c>
      <c r="X30" s="164" t="s">
        <v>257</v>
      </c>
      <c r="Y30" s="164" t="s">
        <v>432</v>
      </c>
      <c r="Z30" s="164" t="s">
        <v>256</v>
      </c>
      <c r="AA30" s="164" t="s">
        <v>256</v>
      </c>
      <c r="AB30" s="164" t="s">
        <v>270</v>
      </c>
      <c r="AC30" s="164"/>
      <c r="AD30" s="228"/>
      <c r="AE30" s="215" t="b">
        <f t="shared" si="1"/>
        <v>0</v>
      </c>
    </row>
    <row r="31" s="215" customFormat="1" ht="40.15" customHeight="1" spans="4:31">
      <c r="D31" s="164">
        <v>26</v>
      </c>
      <c r="E31" s="164" t="s">
        <v>169</v>
      </c>
      <c r="F31" s="164" t="s">
        <v>302</v>
      </c>
      <c r="G31" s="164" t="s">
        <v>422</v>
      </c>
      <c r="H31" s="162" t="s">
        <v>434</v>
      </c>
      <c r="I31" s="164" t="s">
        <v>243</v>
      </c>
      <c r="J31" s="164" t="s">
        <v>424</v>
      </c>
      <c r="K31" s="180" t="s">
        <v>435</v>
      </c>
      <c r="L31" s="164" t="s">
        <v>436</v>
      </c>
      <c r="M31" s="13" t="s">
        <v>437</v>
      </c>
      <c r="N31" s="13" t="s">
        <v>438</v>
      </c>
      <c r="O31" s="186">
        <f t="shared" si="0"/>
        <v>700000</v>
      </c>
      <c r="P31" s="179">
        <v>700000</v>
      </c>
      <c r="Q31" s="199"/>
      <c r="R31" s="199"/>
      <c r="S31" s="164" t="s">
        <v>254</v>
      </c>
      <c r="T31" s="164" t="s">
        <v>256</v>
      </c>
      <c r="U31" s="164" t="s">
        <v>256</v>
      </c>
      <c r="V31" s="164" t="s">
        <v>256</v>
      </c>
      <c r="W31" s="164" t="s">
        <v>256</v>
      </c>
      <c r="X31" s="164" t="s">
        <v>257</v>
      </c>
      <c r="Y31" s="164" t="s">
        <v>437</v>
      </c>
      <c r="Z31" s="164" t="s">
        <v>256</v>
      </c>
      <c r="AA31" s="164" t="s">
        <v>256</v>
      </c>
      <c r="AB31" s="164" t="s">
        <v>270</v>
      </c>
      <c r="AC31" s="164" t="s">
        <v>439</v>
      </c>
      <c r="AD31" s="228"/>
      <c r="AE31" s="215" t="b">
        <f t="shared" si="1"/>
        <v>0</v>
      </c>
    </row>
    <row r="32" s="215" customFormat="1" ht="97.5" customHeight="1" spans="4:31">
      <c r="D32" s="164">
        <v>27</v>
      </c>
      <c r="E32" s="164" t="s">
        <v>170</v>
      </c>
      <c r="F32" s="164" t="s">
        <v>302</v>
      </c>
      <c r="G32" s="164" t="s">
        <v>417</v>
      </c>
      <c r="H32" s="218" t="s">
        <v>440</v>
      </c>
      <c r="I32" s="164" t="s">
        <v>243</v>
      </c>
      <c r="J32" s="164" t="s">
        <v>260</v>
      </c>
      <c r="K32" s="180" t="s">
        <v>441</v>
      </c>
      <c r="L32" s="164" t="s">
        <v>442</v>
      </c>
      <c r="M32" s="13" t="s">
        <v>443</v>
      </c>
      <c r="N32" s="13" t="s">
        <v>444</v>
      </c>
      <c r="O32" s="186">
        <f t="shared" si="0"/>
        <v>1600000</v>
      </c>
      <c r="P32" s="187">
        <v>1600000</v>
      </c>
      <c r="Q32" s="199"/>
      <c r="R32" s="199"/>
      <c r="S32" s="164" t="s">
        <v>254</v>
      </c>
      <c r="T32" s="164" t="s">
        <v>256</v>
      </c>
      <c r="U32" s="164" t="s">
        <v>256</v>
      </c>
      <c r="V32" s="164" t="s">
        <v>256</v>
      </c>
      <c r="W32" s="164" t="s">
        <v>256</v>
      </c>
      <c r="X32" s="164" t="s">
        <v>257</v>
      </c>
      <c r="Y32" s="164" t="s">
        <v>417</v>
      </c>
      <c r="Z32" s="164" t="s">
        <v>256</v>
      </c>
      <c r="AA32" s="164" t="s">
        <v>256</v>
      </c>
      <c r="AB32" s="164" t="s">
        <v>270</v>
      </c>
      <c r="AC32" s="164"/>
      <c r="AD32" s="228"/>
      <c r="AE32" s="215" t="b">
        <f t="shared" si="1"/>
        <v>0</v>
      </c>
    </row>
    <row r="33" s="215" customFormat="1" ht="63" customHeight="1" spans="4:31">
      <c r="D33" s="164">
        <v>28</v>
      </c>
      <c r="E33" s="164" t="s">
        <v>171</v>
      </c>
      <c r="F33" s="164" t="s">
        <v>302</v>
      </c>
      <c r="G33" s="164" t="s">
        <v>417</v>
      </c>
      <c r="H33" s="218" t="s">
        <v>445</v>
      </c>
      <c r="I33" s="164" t="s">
        <v>243</v>
      </c>
      <c r="J33" s="164" t="s">
        <v>260</v>
      </c>
      <c r="K33" s="180" t="s">
        <v>446</v>
      </c>
      <c r="L33" s="164" t="s">
        <v>447</v>
      </c>
      <c r="M33" s="13" t="s">
        <v>427</v>
      </c>
      <c r="N33" s="13" t="s">
        <v>428</v>
      </c>
      <c r="O33" s="186">
        <f t="shared" si="0"/>
        <v>1500000</v>
      </c>
      <c r="P33" s="187">
        <v>1500000</v>
      </c>
      <c r="Q33" s="199"/>
      <c r="R33" s="199"/>
      <c r="S33" s="164" t="s">
        <v>254</v>
      </c>
      <c r="T33" s="164" t="s">
        <v>256</v>
      </c>
      <c r="U33" s="164" t="s">
        <v>256</v>
      </c>
      <c r="V33" s="164" t="s">
        <v>256</v>
      </c>
      <c r="W33" s="164" t="s">
        <v>256</v>
      </c>
      <c r="X33" s="164" t="s">
        <v>257</v>
      </c>
      <c r="Y33" s="164" t="s">
        <v>427</v>
      </c>
      <c r="Z33" s="164" t="s">
        <v>256</v>
      </c>
      <c r="AA33" s="164" t="s">
        <v>256</v>
      </c>
      <c r="AB33" s="164" t="s">
        <v>270</v>
      </c>
      <c r="AC33" s="164"/>
      <c r="AD33" s="228"/>
      <c r="AE33" s="215" t="b">
        <f t="shared" si="1"/>
        <v>0</v>
      </c>
    </row>
    <row r="34" s="215" customFormat="1" ht="63" customHeight="1" spans="4:31">
      <c r="D34" s="164">
        <v>29</v>
      </c>
      <c r="E34" s="164" t="s">
        <v>172</v>
      </c>
      <c r="F34" s="164" t="s">
        <v>302</v>
      </c>
      <c r="G34" s="164" t="s">
        <v>417</v>
      </c>
      <c r="H34" s="218" t="s">
        <v>448</v>
      </c>
      <c r="I34" s="164" t="s">
        <v>243</v>
      </c>
      <c r="J34" s="164" t="s">
        <v>260</v>
      </c>
      <c r="K34" s="180" t="s">
        <v>449</v>
      </c>
      <c r="L34" s="164" t="s">
        <v>450</v>
      </c>
      <c r="M34" s="13" t="s">
        <v>316</v>
      </c>
      <c r="N34" s="13" t="s">
        <v>317</v>
      </c>
      <c r="O34" s="186">
        <f t="shared" si="0"/>
        <v>614824.98</v>
      </c>
      <c r="P34" s="187">
        <v>500000</v>
      </c>
      <c r="Q34" s="198">
        <v>114824.98</v>
      </c>
      <c r="R34" s="199"/>
      <c r="S34" s="164" t="s">
        <v>254</v>
      </c>
      <c r="T34" s="164" t="s">
        <v>256</v>
      </c>
      <c r="U34" s="164" t="s">
        <v>256</v>
      </c>
      <c r="V34" s="164" t="s">
        <v>256</v>
      </c>
      <c r="W34" s="164" t="s">
        <v>256</v>
      </c>
      <c r="X34" s="164" t="s">
        <v>257</v>
      </c>
      <c r="Y34" s="164" t="s">
        <v>316</v>
      </c>
      <c r="Z34" s="164" t="s">
        <v>256</v>
      </c>
      <c r="AA34" s="164" t="s">
        <v>256</v>
      </c>
      <c r="AB34" s="164" t="s">
        <v>270</v>
      </c>
      <c r="AC34" s="164"/>
      <c r="AD34" s="228"/>
      <c r="AE34" s="215" t="b">
        <f t="shared" si="1"/>
        <v>0</v>
      </c>
    </row>
    <row r="35" s="215" customFormat="1" ht="58.5" customHeight="1" spans="4:31">
      <c r="D35" s="164">
        <v>30</v>
      </c>
      <c r="E35" s="164" t="s">
        <v>451</v>
      </c>
      <c r="F35" s="164" t="s">
        <v>335</v>
      </c>
      <c r="G35" s="164" t="s">
        <v>452</v>
      </c>
      <c r="H35" s="162" t="s">
        <v>453</v>
      </c>
      <c r="I35" s="164" t="s">
        <v>243</v>
      </c>
      <c r="J35" s="164" t="s">
        <v>260</v>
      </c>
      <c r="K35" s="180" t="s">
        <v>454</v>
      </c>
      <c r="L35" s="164" t="s">
        <v>455</v>
      </c>
      <c r="M35" s="13" t="s">
        <v>351</v>
      </c>
      <c r="N35" s="13" t="s">
        <v>456</v>
      </c>
      <c r="O35" s="186">
        <f t="shared" si="0"/>
        <v>1048187.93</v>
      </c>
      <c r="P35" s="187">
        <v>1048187.93</v>
      </c>
      <c r="Q35" s="199"/>
      <c r="R35" s="199"/>
      <c r="S35" s="164" t="s">
        <v>254</v>
      </c>
      <c r="T35" s="164" t="s">
        <v>256</v>
      </c>
      <c r="U35" s="164" t="s">
        <v>256</v>
      </c>
      <c r="V35" s="164" t="s">
        <v>256</v>
      </c>
      <c r="W35" s="164" t="s">
        <v>256</v>
      </c>
      <c r="X35" s="164" t="s">
        <v>257</v>
      </c>
      <c r="Y35" s="208" t="s">
        <v>457</v>
      </c>
      <c r="Z35" s="164" t="s">
        <v>256</v>
      </c>
      <c r="AA35" s="164" t="s">
        <v>256</v>
      </c>
      <c r="AB35" s="164" t="s">
        <v>270</v>
      </c>
      <c r="AC35" s="164"/>
      <c r="AD35" s="228"/>
      <c r="AE35" s="215" t="b">
        <f t="shared" si="1"/>
        <v>0</v>
      </c>
    </row>
    <row r="36" s="215" customFormat="1" ht="58.5" customHeight="1" spans="4:31">
      <c r="D36" s="164">
        <v>31</v>
      </c>
      <c r="E36" s="164" t="s">
        <v>458</v>
      </c>
      <c r="F36" s="164" t="s">
        <v>335</v>
      </c>
      <c r="G36" s="164" t="s">
        <v>452</v>
      </c>
      <c r="H36" s="162" t="s">
        <v>459</v>
      </c>
      <c r="I36" s="164" t="s">
        <v>243</v>
      </c>
      <c r="J36" s="164" t="s">
        <v>424</v>
      </c>
      <c r="K36" s="180" t="s">
        <v>460</v>
      </c>
      <c r="L36" s="164" t="s">
        <v>461</v>
      </c>
      <c r="M36" s="13" t="s">
        <v>462</v>
      </c>
      <c r="N36" s="13" t="s">
        <v>463</v>
      </c>
      <c r="O36" s="186">
        <f t="shared" si="0"/>
        <v>374760.4</v>
      </c>
      <c r="P36" s="187">
        <v>355172.7</v>
      </c>
      <c r="Q36" s="198">
        <v>19587.7</v>
      </c>
      <c r="R36" s="199"/>
      <c r="S36" s="164" t="s">
        <v>254</v>
      </c>
      <c r="T36" s="164" t="s">
        <v>256</v>
      </c>
      <c r="U36" s="164" t="s">
        <v>256</v>
      </c>
      <c r="V36" s="164" t="s">
        <v>256</v>
      </c>
      <c r="W36" s="164" t="s">
        <v>256</v>
      </c>
      <c r="X36" s="164" t="s">
        <v>257</v>
      </c>
      <c r="Y36" s="208" t="s">
        <v>464</v>
      </c>
      <c r="Z36" s="164" t="s">
        <v>256</v>
      </c>
      <c r="AA36" s="164" t="s">
        <v>256</v>
      </c>
      <c r="AB36" s="164" t="s">
        <v>270</v>
      </c>
      <c r="AC36" s="164"/>
      <c r="AD36" s="228"/>
      <c r="AE36" s="215" t="b">
        <f t="shared" si="1"/>
        <v>0</v>
      </c>
    </row>
    <row r="37" s="215" customFormat="1" ht="78.75" customHeight="1" spans="4:31">
      <c r="D37" s="164">
        <v>32</v>
      </c>
      <c r="E37" s="167" t="s">
        <v>465</v>
      </c>
      <c r="F37" s="164" t="s">
        <v>335</v>
      </c>
      <c r="G37" s="167" t="s">
        <v>452</v>
      </c>
      <c r="H37" s="162" t="s">
        <v>466</v>
      </c>
      <c r="I37" s="164" t="s">
        <v>243</v>
      </c>
      <c r="J37" s="164" t="s">
        <v>260</v>
      </c>
      <c r="K37" s="180" t="s">
        <v>467</v>
      </c>
      <c r="L37" s="164" t="s">
        <v>468</v>
      </c>
      <c r="M37" s="225" t="s">
        <v>469</v>
      </c>
      <c r="N37" s="13" t="s">
        <v>470</v>
      </c>
      <c r="O37" s="186">
        <f t="shared" si="0"/>
        <v>2813948.75</v>
      </c>
      <c r="P37" s="226">
        <v>2813948.75</v>
      </c>
      <c r="Q37" s="167"/>
      <c r="R37" s="167"/>
      <c r="S37" s="164" t="s">
        <v>254</v>
      </c>
      <c r="T37" s="164" t="s">
        <v>256</v>
      </c>
      <c r="U37" s="164" t="s">
        <v>256</v>
      </c>
      <c r="V37" s="164" t="s">
        <v>256</v>
      </c>
      <c r="W37" s="164" t="s">
        <v>256</v>
      </c>
      <c r="X37" s="164" t="s">
        <v>257</v>
      </c>
      <c r="Y37" s="208" t="s">
        <v>464</v>
      </c>
      <c r="Z37" s="164" t="s">
        <v>256</v>
      </c>
      <c r="AA37" s="164" t="s">
        <v>256</v>
      </c>
      <c r="AB37" s="164" t="s">
        <v>270</v>
      </c>
      <c r="AC37" s="164"/>
      <c r="AD37" s="228"/>
      <c r="AE37" s="215" t="b">
        <f t="shared" si="1"/>
        <v>0</v>
      </c>
    </row>
    <row r="38" s="215" customFormat="1" ht="153.75" customHeight="1" spans="4:31">
      <c r="D38" s="164">
        <v>33</v>
      </c>
      <c r="E38" s="167" t="s">
        <v>471</v>
      </c>
      <c r="F38" s="164" t="s">
        <v>335</v>
      </c>
      <c r="G38" s="167" t="s">
        <v>452</v>
      </c>
      <c r="H38" s="162" t="s">
        <v>472</v>
      </c>
      <c r="I38" s="164" t="s">
        <v>243</v>
      </c>
      <c r="J38" s="164" t="s">
        <v>260</v>
      </c>
      <c r="K38" s="180" t="s">
        <v>473</v>
      </c>
      <c r="L38" s="164" t="s">
        <v>474</v>
      </c>
      <c r="M38" s="225" t="s">
        <v>475</v>
      </c>
      <c r="N38" s="13" t="s">
        <v>476</v>
      </c>
      <c r="O38" s="186">
        <f t="shared" ref="O38" si="2">P38+Q38</f>
        <v>4119710.04</v>
      </c>
      <c r="P38" s="226">
        <v>4119710.04</v>
      </c>
      <c r="Q38" s="167"/>
      <c r="R38" s="167"/>
      <c r="S38" s="164" t="s">
        <v>254</v>
      </c>
      <c r="T38" s="164" t="s">
        <v>256</v>
      </c>
      <c r="U38" s="164" t="s">
        <v>256</v>
      </c>
      <c r="V38" s="164" t="s">
        <v>256</v>
      </c>
      <c r="W38" s="164" t="s">
        <v>256</v>
      </c>
      <c r="X38" s="164" t="s">
        <v>257</v>
      </c>
      <c r="Y38" s="208" t="s">
        <v>464</v>
      </c>
      <c r="Z38" s="164" t="s">
        <v>256</v>
      </c>
      <c r="AA38" s="164" t="s">
        <v>256</v>
      </c>
      <c r="AB38" s="164" t="s">
        <v>270</v>
      </c>
      <c r="AC38" s="164"/>
      <c r="AD38" s="228"/>
      <c r="AE38" s="215" t="b">
        <f t="shared" si="1"/>
        <v>0</v>
      </c>
    </row>
    <row r="39" s="215" customFormat="1" ht="57.75" customHeight="1" spans="4:31">
      <c r="D39" s="164">
        <v>34</v>
      </c>
      <c r="E39" s="164" t="s">
        <v>477</v>
      </c>
      <c r="F39" s="164" t="s">
        <v>335</v>
      </c>
      <c r="G39" s="164" t="s">
        <v>452</v>
      </c>
      <c r="H39" s="162" t="s">
        <v>478</v>
      </c>
      <c r="I39" s="164" t="s">
        <v>243</v>
      </c>
      <c r="J39" s="164" t="s">
        <v>260</v>
      </c>
      <c r="K39" s="180" t="s">
        <v>479</v>
      </c>
      <c r="L39" s="164" t="s">
        <v>480</v>
      </c>
      <c r="M39" s="13" t="s">
        <v>481</v>
      </c>
      <c r="N39" s="13" t="s">
        <v>482</v>
      </c>
      <c r="O39" s="186">
        <f t="shared" si="0"/>
        <v>254073.45</v>
      </c>
      <c r="P39" s="187">
        <v>254073.45</v>
      </c>
      <c r="Q39" s="199"/>
      <c r="R39" s="199"/>
      <c r="S39" s="164" t="s">
        <v>254</v>
      </c>
      <c r="T39" s="164" t="s">
        <v>256</v>
      </c>
      <c r="U39" s="164" t="s">
        <v>256</v>
      </c>
      <c r="V39" s="164" t="s">
        <v>256</v>
      </c>
      <c r="W39" s="164" t="s">
        <v>256</v>
      </c>
      <c r="X39" s="164" t="s">
        <v>257</v>
      </c>
      <c r="Y39" s="164" t="s">
        <v>481</v>
      </c>
      <c r="Z39" s="164" t="s">
        <v>256</v>
      </c>
      <c r="AA39" s="164" t="s">
        <v>256</v>
      </c>
      <c r="AB39" s="164" t="s">
        <v>270</v>
      </c>
      <c r="AC39" s="164"/>
      <c r="AD39" s="228"/>
      <c r="AE39" s="215" t="b">
        <f t="shared" si="1"/>
        <v>0</v>
      </c>
    </row>
    <row r="40" s="215" customFormat="1" ht="75" customHeight="1" spans="4:31">
      <c r="D40" s="164">
        <v>35</v>
      </c>
      <c r="E40" s="164" t="s">
        <v>483</v>
      </c>
      <c r="F40" s="164" t="s">
        <v>335</v>
      </c>
      <c r="G40" s="164" t="s">
        <v>452</v>
      </c>
      <c r="H40" s="162" t="s">
        <v>484</v>
      </c>
      <c r="I40" s="164" t="s">
        <v>243</v>
      </c>
      <c r="J40" s="164" t="s">
        <v>260</v>
      </c>
      <c r="K40" s="180" t="s">
        <v>485</v>
      </c>
      <c r="L40" s="164" t="s">
        <v>486</v>
      </c>
      <c r="M40" s="13" t="s">
        <v>462</v>
      </c>
      <c r="N40" s="13" t="s">
        <v>487</v>
      </c>
      <c r="O40" s="186">
        <f t="shared" si="0"/>
        <v>300291.76</v>
      </c>
      <c r="P40" s="187">
        <v>300291.76</v>
      </c>
      <c r="Q40" s="199"/>
      <c r="R40" s="199"/>
      <c r="S40" s="164" t="s">
        <v>254</v>
      </c>
      <c r="T40" s="164" t="s">
        <v>256</v>
      </c>
      <c r="U40" s="164" t="s">
        <v>256</v>
      </c>
      <c r="V40" s="164" t="s">
        <v>256</v>
      </c>
      <c r="W40" s="164" t="s">
        <v>256</v>
      </c>
      <c r="X40" s="164" t="s">
        <v>257</v>
      </c>
      <c r="Y40" s="208" t="s">
        <v>457</v>
      </c>
      <c r="Z40" s="164" t="s">
        <v>256</v>
      </c>
      <c r="AA40" s="164" t="s">
        <v>256</v>
      </c>
      <c r="AB40" s="164" t="s">
        <v>270</v>
      </c>
      <c r="AC40" s="164"/>
      <c r="AD40" s="228"/>
      <c r="AE40" s="215" t="b">
        <f t="shared" si="1"/>
        <v>0</v>
      </c>
    </row>
    <row r="41" s="215" customFormat="1" ht="54.75" customHeight="1" spans="4:31">
      <c r="D41" s="164">
        <v>36</v>
      </c>
      <c r="E41" s="167" t="s">
        <v>488</v>
      </c>
      <c r="F41" s="164" t="s">
        <v>335</v>
      </c>
      <c r="G41" s="164" t="s">
        <v>464</v>
      </c>
      <c r="H41" s="180" t="s">
        <v>489</v>
      </c>
      <c r="I41" s="164" t="s">
        <v>243</v>
      </c>
      <c r="J41" s="164" t="s">
        <v>260</v>
      </c>
      <c r="K41" s="180" t="s">
        <v>490</v>
      </c>
      <c r="L41" s="164" t="s">
        <v>491</v>
      </c>
      <c r="M41" s="13" t="s">
        <v>462</v>
      </c>
      <c r="N41" s="13" t="s">
        <v>463</v>
      </c>
      <c r="O41" s="186">
        <f t="shared" si="0"/>
        <v>104118</v>
      </c>
      <c r="P41" s="187">
        <v>104118</v>
      </c>
      <c r="Q41" s="199"/>
      <c r="R41" s="199"/>
      <c r="S41" s="164" t="s">
        <v>254</v>
      </c>
      <c r="T41" s="164" t="s">
        <v>256</v>
      </c>
      <c r="U41" s="164" t="s">
        <v>256</v>
      </c>
      <c r="V41" s="164" t="s">
        <v>256</v>
      </c>
      <c r="W41" s="164" t="s">
        <v>256</v>
      </c>
      <c r="X41" s="164" t="s">
        <v>257</v>
      </c>
      <c r="Y41" s="208" t="s">
        <v>464</v>
      </c>
      <c r="Z41" s="164" t="s">
        <v>256</v>
      </c>
      <c r="AA41" s="164" t="s">
        <v>256</v>
      </c>
      <c r="AB41" s="164" t="s">
        <v>270</v>
      </c>
      <c r="AC41" s="164" t="s">
        <v>492</v>
      </c>
      <c r="AD41" s="228"/>
      <c r="AE41" s="215" t="b">
        <f t="shared" si="1"/>
        <v>0</v>
      </c>
    </row>
    <row r="42" s="215" customFormat="1" ht="54" customHeight="1" spans="4:31">
      <c r="D42" s="164">
        <v>37</v>
      </c>
      <c r="E42" s="217"/>
      <c r="F42" s="164" t="s">
        <v>335</v>
      </c>
      <c r="G42" s="164" t="s">
        <v>464</v>
      </c>
      <c r="H42" s="180" t="s">
        <v>493</v>
      </c>
      <c r="I42" s="164" t="s">
        <v>243</v>
      </c>
      <c r="J42" s="164" t="s">
        <v>260</v>
      </c>
      <c r="K42" s="180" t="s">
        <v>494</v>
      </c>
      <c r="L42" s="164" t="s">
        <v>495</v>
      </c>
      <c r="M42" s="13" t="s">
        <v>496</v>
      </c>
      <c r="N42" s="13" t="s">
        <v>497</v>
      </c>
      <c r="O42" s="186">
        <f t="shared" si="0"/>
        <v>127464.94</v>
      </c>
      <c r="P42" s="187">
        <v>127464.94</v>
      </c>
      <c r="Q42" s="199"/>
      <c r="R42" s="199"/>
      <c r="S42" s="164" t="s">
        <v>254</v>
      </c>
      <c r="T42" s="164" t="s">
        <v>256</v>
      </c>
      <c r="U42" s="164" t="s">
        <v>256</v>
      </c>
      <c r="V42" s="164" t="s">
        <v>256</v>
      </c>
      <c r="W42" s="164" t="s">
        <v>256</v>
      </c>
      <c r="X42" s="164" t="s">
        <v>257</v>
      </c>
      <c r="Y42" s="208" t="s">
        <v>464</v>
      </c>
      <c r="Z42" s="164" t="s">
        <v>256</v>
      </c>
      <c r="AA42" s="164" t="s">
        <v>256</v>
      </c>
      <c r="AB42" s="164" t="s">
        <v>270</v>
      </c>
      <c r="AC42" s="164" t="s">
        <v>492</v>
      </c>
      <c r="AD42" s="228"/>
      <c r="AE42" s="215" t="b">
        <f t="shared" si="1"/>
        <v>0</v>
      </c>
    </row>
    <row r="43" s="215" customFormat="1" ht="81.75" customHeight="1" spans="4:31">
      <c r="D43" s="164">
        <v>38</v>
      </c>
      <c r="E43" s="217"/>
      <c r="F43" s="164" t="s">
        <v>335</v>
      </c>
      <c r="G43" s="164" t="s">
        <v>464</v>
      </c>
      <c r="H43" s="162" t="s">
        <v>498</v>
      </c>
      <c r="I43" s="164" t="s">
        <v>243</v>
      </c>
      <c r="J43" s="164" t="s">
        <v>260</v>
      </c>
      <c r="K43" s="180" t="s">
        <v>499</v>
      </c>
      <c r="L43" s="164" t="s">
        <v>500</v>
      </c>
      <c r="M43" s="13" t="s">
        <v>501</v>
      </c>
      <c r="N43" s="13" t="s">
        <v>502</v>
      </c>
      <c r="O43" s="186">
        <f t="shared" si="0"/>
        <v>1270700.4</v>
      </c>
      <c r="P43" s="187">
        <v>449259.43</v>
      </c>
      <c r="Q43" s="198">
        <v>821440.97</v>
      </c>
      <c r="R43" s="199"/>
      <c r="S43" s="164" t="s">
        <v>254</v>
      </c>
      <c r="T43" s="164" t="s">
        <v>256</v>
      </c>
      <c r="U43" s="164" t="s">
        <v>256</v>
      </c>
      <c r="V43" s="164" t="s">
        <v>256</v>
      </c>
      <c r="W43" s="164" t="s">
        <v>256</v>
      </c>
      <c r="X43" s="164" t="s">
        <v>257</v>
      </c>
      <c r="Y43" s="208" t="s">
        <v>464</v>
      </c>
      <c r="Z43" s="164" t="s">
        <v>256</v>
      </c>
      <c r="AA43" s="164" t="s">
        <v>256</v>
      </c>
      <c r="AB43" s="164" t="s">
        <v>270</v>
      </c>
      <c r="AC43" s="164" t="s">
        <v>492</v>
      </c>
      <c r="AD43" s="228"/>
      <c r="AE43" s="215" t="b">
        <f t="shared" si="1"/>
        <v>0</v>
      </c>
    </row>
    <row r="44" s="215" customFormat="1" ht="50.25" customHeight="1" spans="4:31">
      <c r="D44" s="164">
        <v>39</v>
      </c>
      <c r="E44" s="217"/>
      <c r="F44" s="164" t="s">
        <v>335</v>
      </c>
      <c r="G44" s="164" t="s">
        <v>464</v>
      </c>
      <c r="H44" s="180" t="s">
        <v>503</v>
      </c>
      <c r="I44" s="164" t="s">
        <v>243</v>
      </c>
      <c r="J44" s="164" t="s">
        <v>260</v>
      </c>
      <c r="K44" s="180" t="s">
        <v>504</v>
      </c>
      <c r="L44" s="164" t="s">
        <v>505</v>
      </c>
      <c r="M44" s="13" t="s">
        <v>501</v>
      </c>
      <c r="N44" s="13" t="s">
        <v>502</v>
      </c>
      <c r="O44" s="186">
        <f t="shared" si="0"/>
        <v>103513.9</v>
      </c>
      <c r="P44" s="187">
        <v>103513.9</v>
      </c>
      <c r="Q44" s="199"/>
      <c r="R44" s="199"/>
      <c r="S44" s="164" t="s">
        <v>254</v>
      </c>
      <c r="T44" s="164" t="s">
        <v>256</v>
      </c>
      <c r="U44" s="164" t="s">
        <v>256</v>
      </c>
      <c r="V44" s="164" t="s">
        <v>256</v>
      </c>
      <c r="W44" s="164" t="s">
        <v>256</v>
      </c>
      <c r="X44" s="164" t="s">
        <v>257</v>
      </c>
      <c r="Y44" s="208" t="s">
        <v>464</v>
      </c>
      <c r="Z44" s="164" t="s">
        <v>256</v>
      </c>
      <c r="AA44" s="164" t="s">
        <v>256</v>
      </c>
      <c r="AB44" s="164" t="s">
        <v>270</v>
      </c>
      <c r="AC44" s="164" t="s">
        <v>492</v>
      </c>
      <c r="AD44" s="228"/>
      <c r="AE44" s="215" t="b">
        <f t="shared" si="1"/>
        <v>0</v>
      </c>
    </row>
    <row r="45" s="215" customFormat="1" ht="50.25" customHeight="1" spans="4:31">
      <c r="D45" s="164">
        <v>40</v>
      </c>
      <c r="E45" s="217"/>
      <c r="F45" s="164" t="s">
        <v>335</v>
      </c>
      <c r="G45" s="164" t="s">
        <v>464</v>
      </c>
      <c r="H45" s="180" t="s">
        <v>506</v>
      </c>
      <c r="I45" s="164" t="s">
        <v>243</v>
      </c>
      <c r="J45" s="164" t="s">
        <v>260</v>
      </c>
      <c r="K45" s="180" t="s">
        <v>507</v>
      </c>
      <c r="L45" s="164" t="s">
        <v>508</v>
      </c>
      <c r="M45" s="13" t="s">
        <v>462</v>
      </c>
      <c r="N45" s="13" t="s">
        <v>463</v>
      </c>
      <c r="O45" s="186">
        <f t="shared" si="0"/>
        <v>270920.05</v>
      </c>
      <c r="P45" s="187">
        <v>270920.05</v>
      </c>
      <c r="Q45" s="199"/>
      <c r="R45" s="199"/>
      <c r="S45" s="164" t="s">
        <v>254</v>
      </c>
      <c r="T45" s="164" t="s">
        <v>256</v>
      </c>
      <c r="U45" s="164" t="s">
        <v>256</v>
      </c>
      <c r="V45" s="164" t="s">
        <v>256</v>
      </c>
      <c r="W45" s="164" t="s">
        <v>256</v>
      </c>
      <c r="X45" s="164" t="s">
        <v>257</v>
      </c>
      <c r="Y45" s="208" t="s">
        <v>464</v>
      </c>
      <c r="Z45" s="164" t="s">
        <v>256</v>
      </c>
      <c r="AA45" s="164" t="s">
        <v>256</v>
      </c>
      <c r="AB45" s="164" t="s">
        <v>270</v>
      </c>
      <c r="AC45" s="164" t="s">
        <v>492</v>
      </c>
      <c r="AD45" s="228"/>
      <c r="AE45" s="215" t="b">
        <f t="shared" si="1"/>
        <v>0</v>
      </c>
    </row>
    <row r="46" s="215" customFormat="1" ht="102" customHeight="1" spans="4:31">
      <c r="D46" s="164">
        <v>41</v>
      </c>
      <c r="E46" s="217"/>
      <c r="F46" s="164" t="s">
        <v>335</v>
      </c>
      <c r="G46" s="164" t="s">
        <v>464</v>
      </c>
      <c r="H46" s="180" t="s">
        <v>509</v>
      </c>
      <c r="I46" s="164" t="s">
        <v>243</v>
      </c>
      <c r="J46" s="164" t="s">
        <v>260</v>
      </c>
      <c r="K46" s="180" t="s">
        <v>510</v>
      </c>
      <c r="L46" s="164" t="s">
        <v>511</v>
      </c>
      <c r="M46" s="13" t="s">
        <v>462</v>
      </c>
      <c r="N46" s="13" t="s">
        <v>463</v>
      </c>
      <c r="O46" s="186">
        <f t="shared" si="0"/>
        <v>216019.32</v>
      </c>
      <c r="P46" s="187">
        <v>216019.32</v>
      </c>
      <c r="Q46" s="199"/>
      <c r="R46" s="199"/>
      <c r="S46" s="164" t="s">
        <v>254</v>
      </c>
      <c r="T46" s="164" t="s">
        <v>256</v>
      </c>
      <c r="U46" s="164" t="s">
        <v>256</v>
      </c>
      <c r="V46" s="164" t="s">
        <v>256</v>
      </c>
      <c r="W46" s="164" t="s">
        <v>256</v>
      </c>
      <c r="X46" s="164" t="s">
        <v>257</v>
      </c>
      <c r="Y46" s="208" t="s">
        <v>464</v>
      </c>
      <c r="Z46" s="164" t="s">
        <v>256</v>
      </c>
      <c r="AA46" s="164" t="s">
        <v>256</v>
      </c>
      <c r="AB46" s="164" t="s">
        <v>270</v>
      </c>
      <c r="AC46" s="164" t="s">
        <v>492</v>
      </c>
      <c r="AD46" s="228"/>
      <c r="AE46" s="215" t="b">
        <f t="shared" si="1"/>
        <v>0</v>
      </c>
    </row>
    <row r="47" s="215" customFormat="1" ht="147" customHeight="1" spans="4:31">
      <c r="D47" s="164">
        <v>42</v>
      </c>
      <c r="E47" s="217"/>
      <c r="F47" s="164" t="s">
        <v>335</v>
      </c>
      <c r="G47" s="164" t="s">
        <v>464</v>
      </c>
      <c r="H47" s="180" t="s">
        <v>512</v>
      </c>
      <c r="I47" s="164" t="s">
        <v>243</v>
      </c>
      <c r="J47" s="164" t="s">
        <v>260</v>
      </c>
      <c r="K47" s="180" t="s">
        <v>513</v>
      </c>
      <c r="L47" s="164" t="s">
        <v>514</v>
      </c>
      <c r="M47" s="13" t="s">
        <v>496</v>
      </c>
      <c r="N47" s="13" t="s">
        <v>497</v>
      </c>
      <c r="O47" s="186">
        <f t="shared" si="0"/>
        <v>143295.69</v>
      </c>
      <c r="P47" s="187">
        <v>143295.69</v>
      </c>
      <c r="Q47" s="199"/>
      <c r="R47" s="199"/>
      <c r="S47" s="164" t="s">
        <v>254</v>
      </c>
      <c r="T47" s="164" t="s">
        <v>256</v>
      </c>
      <c r="U47" s="164" t="s">
        <v>256</v>
      </c>
      <c r="V47" s="164" t="s">
        <v>256</v>
      </c>
      <c r="W47" s="164" t="s">
        <v>256</v>
      </c>
      <c r="X47" s="164" t="s">
        <v>257</v>
      </c>
      <c r="Y47" s="13" t="s">
        <v>496</v>
      </c>
      <c r="Z47" s="164" t="s">
        <v>256</v>
      </c>
      <c r="AA47" s="164" t="s">
        <v>256</v>
      </c>
      <c r="AB47" s="164" t="s">
        <v>270</v>
      </c>
      <c r="AC47" s="164" t="s">
        <v>492</v>
      </c>
      <c r="AD47" s="228"/>
      <c r="AE47" s="215" t="b">
        <f t="shared" si="1"/>
        <v>0</v>
      </c>
    </row>
    <row r="48" s="215" customFormat="1" ht="51" customHeight="1" spans="4:31">
      <c r="D48" s="164">
        <v>43</v>
      </c>
      <c r="E48" s="169"/>
      <c r="F48" s="164" t="s">
        <v>335</v>
      </c>
      <c r="G48" s="164" t="s">
        <v>464</v>
      </c>
      <c r="H48" s="180" t="s">
        <v>515</v>
      </c>
      <c r="I48" s="164" t="s">
        <v>243</v>
      </c>
      <c r="J48" s="164" t="s">
        <v>260</v>
      </c>
      <c r="K48" s="180" t="s">
        <v>516</v>
      </c>
      <c r="L48" s="164" t="s">
        <v>517</v>
      </c>
      <c r="M48" s="13" t="s">
        <v>501</v>
      </c>
      <c r="N48" s="13" t="s">
        <v>502</v>
      </c>
      <c r="O48" s="186">
        <f t="shared" si="0"/>
        <v>50430.68</v>
      </c>
      <c r="P48" s="187">
        <v>50430.68</v>
      </c>
      <c r="Q48" s="199"/>
      <c r="R48" s="199"/>
      <c r="S48" s="164" t="s">
        <v>254</v>
      </c>
      <c r="T48" s="164" t="s">
        <v>256</v>
      </c>
      <c r="U48" s="164" t="s">
        <v>256</v>
      </c>
      <c r="V48" s="164" t="s">
        <v>256</v>
      </c>
      <c r="W48" s="164" t="s">
        <v>256</v>
      </c>
      <c r="X48" s="164" t="s">
        <v>257</v>
      </c>
      <c r="Y48" s="208" t="s">
        <v>464</v>
      </c>
      <c r="Z48" s="164" t="s">
        <v>256</v>
      </c>
      <c r="AA48" s="164" t="s">
        <v>256</v>
      </c>
      <c r="AB48" s="164" t="s">
        <v>270</v>
      </c>
      <c r="AC48" s="164" t="s">
        <v>492</v>
      </c>
      <c r="AD48" s="228"/>
      <c r="AE48" s="215" t="b">
        <f t="shared" si="1"/>
        <v>0</v>
      </c>
    </row>
    <row r="49" s="215" customFormat="1" ht="22.5" spans="4:31">
      <c r="D49" s="164">
        <v>44</v>
      </c>
      <c r="E49" s="167" t="s">
        <v>518</v>
      </c>
      <c r="F49" s="164" t="s">
        <v>519</v>
      </c>
      <c r="G49" s="164" t="s">
        <v>366</v>
      </c>
      <c r="H49" s="45" t="s">
        <v>520</v>
      </c>
      <c r="I49" s="164" t="s">
        <v>243</v>
      </c>
      <c r="J49" s="164" t="s">
        <v>260</v>
      </c>
      <c r="K49" s="185" t="s">
        <v>521</v>
      </c>
      <c r="L49" s="164" t="s">
        <v>522</v>
      </c>
      <c r="M49" s="44" t="s">
        <v>523</v>
      </c>
      <c r="N49" s="44" t="s">
        <v>524</v>
      </c>
      <c r="O49" s="186">
        <f t="shared" si="0"/>
        <v>151776.57</v>
      </c>
      <c r="P49" s="187">
        <v>151776.57</v>
      </c>
      <c r="Q49" s="199"/>
      <c r="R49" s="199"/>
      <c r="S49" s="164" t="s">
        <v>254</v>
      </c>
      <c r="T49" s="164" t="s">
        <v>256</v>
      </c>
      <c r="U49" s="164" t="s">
        <v>256</v>
      </c>
      <c r="V49" s="164" t="s">
        <v>256</v>
      </c>
      <c r="W49" s="164" t="s">
        <v>256</v>
      </c>
      <c r="X49" s="164" t="s">
        <v>257</v>
      </c>
      <c r="Y49" s="44" t="s">
        <v>523</v>
      </c>
      <c r="Z49" s="164" t="s">
        <v>256</v>
      </c>
      <c r="AA49" s="164" t="s">
        <v>256</v>
      </c>
      <c r="AB49" s="164" t="s">
        <v>270</v>
      </c>
      <c r="AC49" s="164"/>
      <c r="AD49" s="228"/>
      <c r="AE49" s="215" t="b">
        <f t="shared" si="1"/>
        <v>0</v>
      </c>
    </row>
    <row r="50" s="215" customFormat="1" ht="22.5" spans="4:31">
      <c r="D50" s="164">
        <v>45</v>
      </c>
      <c r="E50" s="217"/>
      <c r="F50" s="164" t="s">
        <v>519</v>
      </c>
      <c r="G50" s="164" t="s">
        <v>366</v>
      </c>
      <c r="H50" s="45" t="s">
        <v>525</v>
      </c>
      <c r="I50" s="164" t="s">
        <v>243</v>
      </c>
      <c r="J50" s="164" t="s">
        <v>260</v>
      </c>
      <c r="K50" s="185" t="s">
        <v>526</v>
      </c>
      <c r="L50" s="164" t="s">
        <v>527</v>
      </c>
      <c r="M50" s="44" t="s">
        <v>523</v>
      </c>
      <c r="N50" s="44" t="s">
        <v>528</v>
      </c>
      <c r="O50" s="186">
        <f t="shared" si="0"/>
        <v>300626.44</v>
      </c>
      <c r="P50" s="187">
        <v>300626.44</v>
      </c>
      <c r="Q50" s="199"/>
      <c r="R50" s="199"/>
      <c r="S50" s="164" t="s">
        <v>254</v>
      </c>
      <c r="T50" s="164" t="s">
        <v>256</v>
      </c>
      <c r="U50" s="164" t="s">
        <v>256</v>
      </c>
      <c r="V50" s="164" t="s">
        <v>256</v>
      </c>
      <c r="W50" s="164" t="s">
        <v>256</v>
      </c>
      <c r="X50" s="164" t="s">
        <v>257</v>
      </c>
      <c r="Y50" s="44" t="s">
        <v>523</v>
      </c>
      <c r="Z50" s="164" t="s">
        <v>256</v>
      </c>
      <c r="AA50" s="164" t="s">
        <v>256</v>
      </c>
      <c r="AB50" s="164" t="s">
        <v>270</v>
      </c>
      <c r="AC50" s="164"/>
      <c r="AD50" s="228"/>
      <c r="AE50" s="215" t="b">
        <f t="shared" si="1"/>
        <v>0</v>
      </c>
    </row>
    <row r="51" s="215" customFormat="1" ht="22.5" spans="4:31">
      <c r="D51" s="164">
        <v>46</v>
      </c>
      <c r="E51" s="217"/>
      <c r="F51" s="164" t="s">
        <v>519</v>
      </c>
      <c r="G51" s="164" t="s">
        <v>366</v>
      </c>
      <c r="H51" s="45" t="s">
        <v>529</v>
      </c>
      <c r="I51" s="164" t="s">
        <v>243</v>
      </c>
      <c r="J51" s="164" t="s">
        <v>260</v>
      </c>
      <c r="K51" s="185" t="s">
        <v>530</v>
      </c>
      <c r="L51" s="164" t="s">
        <v>531</v>
      </c>
      <c r="M51" s="44" t="s">
        <v>532</v>
      </c>
      <c r="N51" s="44" t="s">
        <v>533</v>
      </c>
      <c r="O51" s="186">
        <f t="shared" si="0"/>
        <v>217108.13</v>
      </c>
      <c r="P51" s="187">
        <v>217108.13</v>
      </c>
      <c r="Q51" s="199"/>
      <c r="R51" s="199"/>
      <c r="S51" s="164" t="s">
        <v>254</v>
      </c>
      <c r="T51" s="164" t="s">
        <v>256</v>
      </c>
      <c r="U51" s="164" t="s">
        <v>256</v>
      </c>
      <c r="V51" s="164" t="s">
        <v>256</v>
      </c>
      <c r="W51" s="164" t="s">
        <v>256</v>
      </c>
      <c r="X51" s="164" t="s">
        <v>257</v>
      </c>
      <c r="Y51" s="44" t="s">
        <v>532</v>
      </c>
      <c r="Z51" s="164" t="s">
        <v>256</v>
      </c>
      <c r="AA51" s="164" t="s">
        <v>256</v>
      </c>
      <c r="AB51" s="164" t="s">
        <v>270</v>
      </c>
      <c r="AC51" s="164"/>
      <c r="AD51" s="228"/>
      <c r="AE51" s="215" t="b">
        <f t="shared" si="1"/>
        <v>0</v>
      </c>
    </row>
    <row r="52" s="215" customFormat="1" ht="22.5" spans="4:31">
      <c r="D52" s="164">
        <v>47</v>
      </c>
      <c r="E52" s="217"/>
      <c r="F52" s="164" t="s">
        <v>519</v>
      </c>
      <c r="G52" s="164" t="s">
        <v>366</v>
      </c>
      <c r="H52" s="45" t="s">
        <v>534</v>
      </c>
      <c r="I52" s="164" t="s">
        <v>243</v>
      </c>
      <c r="J52" s="164" t="s">
        <v>260</v>
      </c>
      <c r="K52" s="185" t="s">
        <v>535</v>
      </c>
      <c r="L52" s="164" t="s">
        <v>536</v>
      </c>
      <c r="M52" s="44" t="s">
        <v>532</v>
      </c>
      <c r="N52" s="44" t="s">
        <v>537</v>
      </c>
      <c r="O52" s="186">
        <f t="shared" si="0"/>
        <v>195948.44</v>
      </c>
      <c r="P52" s="187">
        <v>195948.44</v>
      </c>
      <c r="Q52" s="199"/>
      <c r="R52" s="199"/>
      <c r="S52" s="164" t="s">
        <v>254</v>
      </c>
      <c r="T52" s="164" t="s">
        <v>256</v>
      </c>
      <c r="U52" s="164" t="s">
        <v>256</v>
      </c>
      <c r="V52" s="164" t="s">
        <v>256</v>
      </c>
      <c r="W52" s="164" t="s">
        <v>256</v>
      </c>
      <c r="X52" s="164" t="s">
        <v>257</v>
      </c>
      <c r="Y52" s="44" t="s">
        <v>532</v>
      </c>
      <c r="Z52" s="164" t="s">
        <v>256</v>
      </c>
      <c r="AA52" s="164" t="s">
        <v>256</v>
      </c>
      <c r="AB52" s="164" t="s">
        <v>270</v>
      </c>
      <c r="AC52" s="164"/>
      <c r="AD52" s="228"/>
      <c r="AE52" s="215" t="b">
        <f t="shared" si="1"/>
        <v>0</v>
      </c>
    </row>
    <row r="53" s="215" customFormat="1" ht="22.5" spans="4:31">
      <c r="D53" s="164">
        <v>48</v>
      </c>
      <c r="E53" s="217"/>
      <c r="F53" s="164" t="s">
        <v>519</v>
      </c>
      <c r="G53" s="164" t="s">
        <v>366</v>
      </c>
      <c r="H53" s="45" t="s">
        <v>538</v>
      </c>
      <c r="I53" s="164" t="s">
        <v>243</v>
      </c>
      <c r="J53" s="164" t="s">
        <v>260</v>
      </c>
      <c r="K53" s="185" t="s">
        <v>539</v>
      </c>
      <c r="L53" s="164" t="s">
        <v>540</v>
      </c>
      <c r="M53" s="44" t="s">
        <v>532</v>
      </c>
      <c r="N53" s="44" t="s">
        <v>541</v>
      </c>
      <c r="O53" s="186">
        <f t="shared" si="0"/>
        <v>276614.49</v>
      </c>
      <c r="P53" s="187">
        <v>276614.49</v>
      </c>
      <c r="Q53" s="199"/>
      <c r="R53" s="199"/>
      <c r="S53" s="164" t="s">
        <v>254</v>
      </c>
      <c r="T53" s="164" t="s">
        <v>256</v>
      </c>
      <c r="U53" s="164" t="s">
        <v>256</v>
      </c>
      <c r="V53" s="164" t="s">
        <v>256</v>
      </c>
      <c r="W53" s="164" t="s">
        <v>256</v>
      </c>
      <c r="X53" s="164" t="s">
        <v>257</v>
      </c>
      <c r="Y53" s="44" t="s">
        <v>532</v>
      </c>
      <c r="Z53" s="164" t="s">
        <v>256</v>
      </c>
      <c r="AA53" s="164" t="s">
        <v>256</v>
      </c>
      <c r="AB53" s="164" t="s">
        <v>270</v>
      </c>
      <c r="AC53" s="164"/>
      <c r="AD53" s="228"/>
      <c r="AE53" s="215" t="b">
        <f t="shared" si="1"/>
        <v>0</v>
      </c>
    </row>
    <row r="54" s="215" customFormat="1" ht="22.5" spans="4:31">
      <c r="D54" s="164">
        <v>49</v>
      </c>
      <c r="E54" s="217"/>
      <c r="F54" s="164" t="s">
        <v>519</v>
      </c>
      <c r="G54" s="164" t="s">
        <v>366</v>
      </c>
      <c r="H54" s="45" t="s">
        <v>542</v>
      </c>
      <c r="I54" s="164" t="s">
        <v>243</v>
      </c>
      <c r="J54" s="164" t="s">
        <v>260</v>
      </c>
      <c r="K54" s="185" t="s">
        <v>543</v>
      </c>
      <c r="L54" s="164" t="s">
        <v>544</v>
      </c>
      <c r="M54" s="44" t="s">
        <v>532</v>
      </c>
      <c r="N54" s="44" t="s">
        <v>545</v>
      </c>
      <c r="O54" s="186">
        <f t="shared" si="0"/>
        <v>1247804.11</v>
      </c>
      <c r="P54" s="187">
        <v>1247804.11</v>
      </c>
      <c r="Q54" s="199"/>
      <c r="R54" s="199"/>
      <c r="S54" s="164" t="s">
        <v>254</v>
      </c>
      <c r="T54" s="164" t="s">
        <v>256</v>
      </c>
      <c r="U54" s="164" t="s">
        <v>256</v>
      </c>
      <c r="V54" s="164" t="s">
        <v>256</v>
      </c>
      <c r="W54" s="164" t="s">
        <v>256</v>
      </c>
      <c r="X54" s="164" t="s">
        <v>257</v>
      </c>
      <c r="Y54" s="44" t="s">
        <v>532</v>
      </c>
      <c r="Z54" s="164" t="s">
        <v>256</v>
      </c>
      <c r="AA54" s="164" t="s">
        <v>256</v>
      </c>
      <c r="AB54" s="164" t="s">
        <v>270</v>
      </c>
      <c r="AC54" s="164"/>
      <c r="AD54" s="228"/>
      <c r="AE54" s="215" t="b">
        <f t="shared" si="1"/>
        <v>0</v>
      </c>
    </row>
    <row r="55" s="215" customFormat="1" ht="57.75" customHeight="1" spans="4:31">
      <c r="D55" s="164">
        <v>50</v>
      </c>
      <c r="E55" s="169"/>
      <c r="F55" s="164" t="s">
        <v>519</v>
      </c>
      <c r="G55" s="164" t="s">
        <v>366</v>
      </c>
      <c r="H55" s="45" t="s">
        <v>546</v>
      </c>
      <c r="I55" s="164" t="s">
        <v>243</v>
      </c>
      <c r="J55" s="164" t="s">
        <v>260</v>
      </c>
      <c r="K55" s="185" t="s">
        <v>547</v>
      </c>
      <c r="L55" s="164" t="s">
        <v>548</v>
      </c>
      <c r="M55" s="44" t="s">
        <v>549</v>
      </c>
      <c r="N55" s="44" t="s">
        <v>398</v>
      </c>
      <c r="O55" s="186">
        <f t="shared" si="0"/>
        <v>196117.44</v>
      </c>
      <c r="P55" s="187">
        <v>196117.44</v>
      </c>
      <c r="Q55" s="199"/>
      <c r="R55" s="199"/>
      <c r="S55" s="164" t="s">
        <v>254</v>
      </c>
      <c r="T55" s="164" t="s">
        <v>256</v>
      </c>
      <c r="U55" s="164" t="s">
        <v>256</v>
      </c>
      <c r="V55" s="164" t="s">
        <v>256</v>
      </c>
      <c r="W55" s="164" t="s">
        <v>256</v>
      </c>
      <c r="X55" s="164" t="s">
        <v>257</v>
      </c>
      <c r="Y55" s="44" t="s">
        <v>549</v>
      </c>
      <c r="Z55" s="164" t="s">
        <v>256</v>
      </c>
      <c r="AA55" s="164" t="s">
        <v>256</v>
      </c>
      <c r="AB55" s="164" t="s">
        <v>270</v>
      </c>
      <c r="AC55" s="164"/>
      <c r="AD55" s="228"/>
      <c r="AE55" s="215" t="b">
        <f t="shared" si="1"/>
        <v>0</v>
      </c>
    </row>
    <row r="56" s="215" customFormat="1" ht="24.75" customHeight="1" spans="4:31">
      <c r="D56" s="164">
        <v>51</v>
      </c>
      <c r="E56" s="167" t="s">
        <v>550</v>
      </c>
      <c r="F56" s="164" t="s">
        <v>519</v>
      </c>
      <c r="G56" s="164" t="s">
        <v>366</v>
      </c>
      <c r="H56" s="45" t="s">
        <v>551</v>
      </c>
      <c r="I56" s="164" t="s">
        <v>243</v>
      </c>
      <c r="J56" s="164" t="s">
        <v>260</v>
      </c>
      <c r="K56" s="185" t="s">
        <v>552</v>
      </c>
      <c r="L56" s="164" t="s">
        <v>553</v>
      </c>
      <c r="M56" s="46" t="s">
        <v>554</v>
      </c>
      <c r="N56" s="46" t="s">
        <v>555</v>
      </c>
      <c r="O56" s="186">
        <f t="shared" si="0"/>
        <v>771891.77</v>
      </c>
      <c r="P56" s="187">
        <v>771891.77</v>
      </c>
      <c r="Q56" s="199"/>
      <c r="R56" s="199"/>
      <c r="S56" s="164" t="s">
        <v>254</v>
      </c>
      <c r="T56" s="164" t="s">
        <v>256</v>
      </c>
      <c r="U56" s="164" t="s">
        <v>256</v>
      </c>
      <c r="V56" s="164" t="s">
        <v>256</v>
      </c>
      <c r="W56" s="164" t="s">
        <v>256</v>
      </c>
      <c r="X56" s="164" t="s">
        <v>257</v>
      </c>
      <c r="Y56" s="46" t="s">
        <v>554</v>
      </c>
      <c r="Z56" s="164" t="s">
        <v>256</v>
      </c>
      <c r="AA56" s="164" t="s">
        <v>256</v>
      </c>
      <c r="AB56" s="164" t="s">
        <v>270</v>
      </c>
      <c r="AC56" s="164"/>
      <c r="AD56" s="228"/>
      <c r="AE56" s="215" t="b">
        <f t="shared" si="1"/>
        <v>0</v>
      </c>
    </row>
    <row r="57" s="215" customFormat="1" ht="24.75" customHeight="1" spans="4:31">
      <c r="D57" s="164">
        <v>52</v>
      </c>
      <c r="E57" s="217"/>
      <c r="F57" s="164" t="s">
        <v>519</v>
      </c>
      <c r="G57" s="164" t="s">
        <v>366</v>
      </c>
      <c r="H57" s="45" t="s">
        <v>556</v>
      </c>
      <c r="I57" s="164" t="s">
        <v>243</v>
      </c>
      <c r="J57" s="164" t="s">
        <v>260</v>
      </c>
      <c r="K57" s="185" t="s">
        <v>557</v>
      </c>
      <c r="L57" s="164" t="s">
        <v>558</v>
      </c>
      <c r="M57" s="46" t="s">
        <v>554</v>
      </c>
      <c r="N57" s="46" t="s">
        <v>555</v>
      </c>
      <c r="O57" s="186">
        <f t="shared" si="0"/>
        <v>307898.4</v>
      </c>
      <c r="P57" s="187">
        <v>307898.4</v>
      </c>
      <c r="Q57" s="199"/>
      <c r="R57" s="199"/>
      <c r="S57" s="164" t="s">
        <v>254</v>
      </c>
      <c r="T57" s="164" t="s">
        <v>256</v>
      </c>
      <c r="U57" s="164" t="s">
        <v>256</v>
      </c>
      <c r="V57" s="164" t="s">
        <v>256</v>
      </c>
      <c r="W57" s="164" t="s">
        <v>256</v>
      </c>
      <c r="X57" s="164" t="s">
        <v>257</v>
      </c>
      <c r="Y57" s="46" t="s">
        <v>554</v>
      </c>
      <c r="Z57" s="164" t="s">
        <v>256</v>
      </c>
      <c r="AA57" s="164" t="s">
        <v>256</v>
      </c>
      <c r="AB57" s="164" t="s">
        <v>270</v>
      </c>
      <c r="AC57" s="164"/>
      <c r="AD57" s="228"/>
      <c r="AE57" s="215" t="b">
        <f t="shared" si="1"/>
        <v>0</v>
      </c>
    </row>
    <row r="58" s="215" customFormat="1" ht="48" customHeight="1" spans="4:31">
      <c r="D58" s="164">
        <v>53</v>
      </c>
      <c r="E58" s="217"/>
      <c r="F58" s="164" t="s">
        <v>519</v>
      </c>
      <c r="G58" s="164" t="s">
        <v>366</v>
      </c>
      <c r="H58" s="45" t="s">
        <v>559</v>
      </c>
      <c r="I58" s="164" t="s">
        <v>243</v>
      </c>
      <c r="J58" s="164" t="s">
        <v>260</v>
      </c>
      <c r="K58" s="185" t="s">
        <v>560</v>
      </c>
      <c r="L58" s="164" t="s">
        <v>561</v>
      </c>
      <c r="M58" s="46" t="s">
        <v>554</v>
      </c>
      <c r="N58" s="46" t="s">
        <v>555</v>
      </c>
      <c r="O58" s="186">
        <f t="shared" si="0"/>
        <v>677095.52</v>
      </c>
      <c r="P58" s="187">
        <v>677095.52</v>
      </c>
      <c r="Q58" s="199"/>
      <c r="R58" s="199"/>
      <c r="S58" s="164" t="s">
        <v>254</v>
      </c>
      <c r="T58" s="164" t="s">
        <v>256</v>
      </c>
      <c r="U58" s="164" t="s">
        <v>256</v>
      </c>
      <c r="V58" s="164" t="s">
        <v>256</v>
      </c>
      <c r="W58" s="164" t="s">
        <v>256</v>
      </c>
      <c r="X58" s="164" t="s">
        <v>257</v>
      </c>
      <c r="Y58" s="46" t="s">
        <v>554</v>
      </c>
      <c r="Z58" s="164" t="s">
        <v>256</v>
      </c>
      <c r="AA58" s="164" t="s">
        <v>256</v>
      </c>
      <c r="AB58" s="164" t="s">
        <v>270</v>
      </c>
      <c r="AC58" s="164"/>
      <c r="AD58" s="228"/>
      <c r="AE58" s="215" t="b">
        <f t="shared" si="1"/>
        <v>0</v>
      </c>
    </row>
    <row r="59" s="215" customFormat="1" ht="22.5" spans="4:31">
      <c r="D59" s="164">
        <v>54</v>
      </c>
      <c r="E59" s="169"/>
      <c r="F59" s="164" t="s">
        <v>519</v>
      </c>
      <c r="G59" s="164" t="s">
        <v>366</v>
      </c>
      <c r="H59" s="45" t="s">
        <v>562</v>
      </c>
      <c r="I59" s="164" t="s">
        <v>243</v>
      </c>
      <c r="J59" s="164" t="s">
        <v>260</v>
      </c>
      <c r="K59" s="185" t="s">
        <v>563</v>
      </c>
      <c r="L59" s="164" t="s">
        <v>564</v>
      </c>
      <c r="M59" s="46" t="s">
        <v>565</v>
      </c>
      <c r="N59" s="46" t="s">
        <v>555</v>
      </c>
      <c r="O59" s="186">
        <f t="shared" si="0"/>
        <v>360598.76</v>
      </c>
      <c r="P59" s="187">
        <v>360598.76</v>
      </c>
      <c r="Q59" s="199"/>
      <c r="R59" s="199"/>
      <c r="S59" s="164" t="s">
        <v>254</v>
      </c>
      <c r="T59" s="164" t="s">
        <v>256</v>
      </c>
      <c r="U59" s="164" t="s">
        <v>256</v>
      </c>
      <c r="V59" s="164" t="s">
        <v>256</v>
      </c>
      <c r="W59" s="164" t="s">
        <v>256</v>
      </c>
      <c r="X59" s="164" t="s">
        <v>257</v>
      </c>
      <c r="Y59" s="46" t="s">
        <v>565</v>
      </c>
      <c r="Z59" s="164" t="s">
        <v>256</v>
      </c>
      <c r="AA59" s="164" t="s">
        <v>256</v>
      </c>
      <c r="AB59" s="164" t="s">
        <v>270</v>
      </c>
      <c r="AC59" s="164"/>
      <c r="AD59" s="228"/>
      <c r="AE59" s="215" t="b">
        <f t="shared" si="1"/>
        <v>0</v>
      </c>
    </row>
    <row r="60" s="215" customFormat="1" ht="22.5" spans="4:31">
      <c r="D60" s="164">
        <v>55</v>
      </c>
      <c r="E60" s="167" t="s">
        <v>566</v>
      </c>
      <c r="F60" s="164" t="s">
        <v>519</v>
      </c>
      <c r="G60" s="164" t="s">
        <v>366</v>
      </c>
      <c r="H60" s="45" t="s">
        <v>86</v>
      </c>
      <c r="I60" s="164" t="s">
        <v>243</v>
      </c>
      <c r="J60" s="164" t="s">
        <v>260</v>
      </c>
      <c r="K60" s="185" t="s">
        <v>567</v>
      </c>
      <c r="L60" s="164" t="s">
        <v>568</v>
      </c>
      <c r="M60" s="44" t="s">
        <v>523</v>
      </c>
      <c r="N60" s="44" t="s">
        <v>569</v>
      </c>
      <c r="O60" s="186">
        <f t="shared" si="0"/>
        <v>1118634.35</v>
      </c>
      <c r="P60" s="187">
        <v>1118634.35</v>
      </c>
      <c r="Q60" s="199"/>
      <c r="R60" s="199"/>
      <c r="S60" s="164" t="s">
        <v>254</v>
      </c>
      <c r="T60" s="164" t="s">
        <v>256</v>
      </c>
      <c r="U60" s="164" t="s">
        <v>256</v>
      </c>
      <c r="V60" s="164" t="s">
        <v>256</v>
      </c>
      <c r="W60" s="164" t="s">
        <v>256</v>
      </c>
      <c r="X60" s="164" t="s">
        <v>257</v>
      </c>
      <c r="Y60" s="44" t="s">
        <v>523</v>
      </c>
      <c r="Z60" s="164" t="s">
        <v>256</v>
      </c>
      <c r="AA60" s="164" t="s">
        <v>256</v>
      </c>
      <c r="AB60" s="164" t="s">
        <v>270</v>
      </c>
      <c r="AC60" s="164"/>
      <c r="AD60" s="228"/>
      <c r="AE60" s="215" t="b">
        <f t="shared" si="1"/>
        <v>0</v>
      </c>
    </row>
    <row r="61" s="215" customFormat="1" ht="22.5" spans="4:31">
      <c r="D61" s="164">
        <v>56</v>
      </c>
      <c r="E61" s="217"/>
      <c r="F61" s="164" t="s">
        <v>519</v>
      </c>
      <c r="G61" s="164" t="s">
        <v>366</v>
      </c>
      <c r="H61" s="45" t="s">
        <v>88</v>
      </c>
      <c r="I61" s="164" t="s">
        <v>243</v>
      </c>
      <c r="J61" s="164" t="s">
        <v>260</v>
      </c>
      <c r="K61" s="185" t="s">
        <v>570</v>
      </c>
      <c r="L61" s="164" t="s">
        <v>571</v>
      </c>
      <c r="M61" s="44" t="s">
        <v>523</v>
      </c>
      <c r="N61" s="44" t="s">
        <v>569</v>
      </c>
      <c r="O61" s="186">
        <f t="shared" si="0"/>
        <v>1140450.65</v>
      </c>
      <c r="P61" s="187">
        <v>1140450.65</v>
      </c>
      <c r="Q61" s="199"/>
      <c r="R61" s="199"/>
      <c r="S61" s="164" t="s">
        <v>254</v>
      </c>
      <c r="T61" s="164" t="s">
        <v>256</v>
      </c>
      <c r="U61" s="164" t="s">
        <v>256</v>
      </c>
      <c r="V61" s="164" t="s">
        <v>256</v>
      </c>
      <c r="W61" s="164" t="s">
        <v>256</v>
      </c>
      <c r="X61" s="164" t="s">
        <v>257</v>
      </c>
      <c r="Y61" s="44" t="s">
        <v>523</v>
      </c>
      <c r="Z61" s="164" t="s">
        <v>256</v>
      </c>
      <c r="AA61" s="164" t="s">
        <v>256</v>
      </c>
      <c r="AB61" s="164" t="s">
        <v>270</v>
      </c>
      <c r="AC61" s="164"/>
      <c r="AD61" s="228"/>
      <c r="AE61" s="215" t="b">
        <f t="shared" si="1"/>
        <v>0</v>
      </c>
    </row>
    <row r="62" s="215" customFormat="1" ht="22.5" spans="4:31">
      <c r="D62" s="164">
        <v>57</v>
      </c>
      <c r="E62" s="169"/>
      <c r="F62" s="164" t="s">
        <v>519</v>
      </c>
      <c r="G62" s="164" t="s">
        <v>366</v>
      </c>
      <c r="H62" s="45" t="s">
        <v>90</v>
      </c>
      <c r="I62" s="164" t="s">
        <v>243</v>
      </c>
      <c r="J62" s="164" t="s">
        <v>260</v>
      </c>
      <c r="K62" s="185" t="s">
        <v>572</v>
      </c>
      <c r="L62" s="164" t="s">
        <v>573</v>
      </c>
      <c r="M62" s="44" t="s">
        <v>574</v>
      </c>
      <c r="N62" s="44" t="s">
        <v>575</v>
      </c>
      <c r="O62" s="186">
        <f t="shared" si="0"/>
        <v>325079.22</v>
      </c>
      <c r="P62" s="187">
        <v>325079.22</v>
      </c>
      <c r="Q62" s="199"/>
      <c r="R62" s="199"/>
      <c r="S62" s="164" t="s">
        <v>254</v>
      </c>
      <c r="T62" s="164" t="s">
        <v>256</v>
      </c>
      <c r="U62" s="164" t="s">
        <v>256</v>
      </c>
      <c r="V62" s="164" t="s">
        <v>256</v>
      </c>
      <c r="W62" s="164" t="s">
        <v>256</v>
      </c>
      <c r="X62" s="164" t="s">
        <v>257</v>
      </c>
      <c r="Y62" s="44" t="s">
        <v>574</v>
      </c>
      <c r="Z62" s="164" t="s">
        <v>256</v>
      </c>
      <c r="AA62" s="164" t="s">
        <v>256</v>
      </c>
      <c r="AB62" s="164" t="s">
        <v>270</v>
      </c>
      <c r="AC62" s="164"/>
      <c r="AD62" s="228"/>
      <c r="AE62" s="215" t="b">
        <f t="shared" si="1"/>
        <v>0</v>
      </c>
    </row>
    <row r="63" s="215" customFormat="1" ht="118.5" customHeight="1" spans="4:31">
      <c r="D63" s="164">
        <v>58</v>
      </c>
      <c r="E63" s="178" t="s">
        <v>576</v>
      </c>
      <c r="F63" s="164" t="s">
        <v>519</v>
      </c>
      <c r="G63" s="164" t="s">
        <v>366</v>
      </c>
      <c r="H63" s="176" t="s">
        <v>577</v>
      </c>
      <c r="I63" s="164" t="s">
        <v>243</v>
      </c>
      <c r="J63" s="164" t="s">
        <v>260</v>
      </c>
      <c r="K63" s="180" t="s">
        <v>578</v>
      </c>
      <c r="L63" s="164" t="s">
        <v>579</v>
      </c>
      <c r="M63" s="44" t="s">
        <v>565</v>
      </c>
      <c r="N63" s="44" t="s">
        <v>580</v>
      </c>
      <c r="O63" s="186">
        <f t="shared" si="0"/>
        <v>1126566.91</v>
      </c>
      <c r="P63" s="187">
        <v>1126566.91</v>
      </c>
      <c r="Q63" s="199"/>
      <c r="R63" s="199"/>
      <c r="S63" s="164" t="s">
        <v>254</v>
      </c>
      <c r="T63" s="164" t="s">
        <v>256</v>
      </c>
      <c r="U63" s="164" t="s">
        <v>256</v>
      </c>
      <c r="V63" s="164" t="s">
        <v>256</v>
      </c>
      <c r="W63" s="164" t="s">
        <v>256</v>
      </c>
      <c r="X63" s="164" t="s">
        <v>257</v>
      </c>
      <c r="Y63" s="44" t="s">
        <v>565</v>
      </c>
      <c r="Z63" s="164" t="s">
        <v>256</v>
      </c>
      <c r="AA63" s="164" t="s">
        <v>256</v>
      </c>
      <c r="AB63" s="164" t="s">
        <v>270</v>
      </c>
      <c r="AC63" s="164"/>
      <c r="AD63" s="228"/>
      <c r="AE63" s="215" t="b">
        <f t="shared" si="1"/>
        <v>0</v>
      </c>
    </row>
    <row r="64" s="215" customFormat="1" ht="91.5" customHeight="1" spans="4:31">
      <c r="D64" s="164">
        <v>59</v>
      </c>
      <c r="E64" s="178" t="s">
        <v>581</v>
      </c>
      <c r="F64" s="164" t="s">
        <v>519</v>
      </c>
      <c r="G64" s="164" t="s">
        <v>366</v>
      </c>
      <c r="H64" s="165" t="s">
        <v>582</v>
      </c>
      <c r="I64" s="164" t="s">
        <v>243</v>
      </c>
      <c r="J64" s="164" t="s">
        <v>260</v>
      </c>
      <c r="K64" s="180" t="s">
        <v>583</v>
      </c>
      <c r="L64" s="164" t="s">
        <v>584</v>
      </c>
      <c r="M64" s="44" t="s">
        <v>549</v>
      </c>
      <c r="N64" s="44" t="s">
        <v>585</v>
      </c>
      <c r="O64" s="186">
        <f t="shared" si="0"/>
        <v>898283.1</v>
      </c>
      <c r="P64" s="187">
        <v>898283.1</v>
      </c>
      <c r="Q64" s="199"/>
      <c r="R64" s="199"/>
      <c r="S64" s="164" t="s">
        <v>254</v>
      </c>
      <c r="T64" s="164" t="s">
        <v>256</v>
      </c>
      <c r="U64" s="164" t="s">
        <v>256</v>
      </c>
      <c r="V64" s="164" t="s">
        <v>256</v>
      </c>
      <c r="W64" s="164" t="s">
        <v>256</v>
      </c>
      <c r="X64" s="164" t="s">
        <v>257</v>
      </c>
      <c r="Y64" s="44" t="s">
        <v>549</v>
      </c>
      <c r="Z64" s="164" t="s">
        <v>256</v>
      </c>
      <c r="AA64" s="164" t="s">
        <v>256</v>
      </c>
      <c r="AB64" s="164" t="s">
        <v>270</v>
      </c>
      <c r="AC64" s="164"/>
      <c r="AD64" s="228"/>
      <c r="AE64" s="215" t="b">
        <f t="shared" si="1"/>
        <v>0</v>
      </c>
    </row>
    <row r="65" s="215" customFormat="1" ht="49.5" customHeight="1" spans="4:31">
      <c r="D65" s="164">
        <v>60</v>
      </c>
      <c r="E65" s="178" t="s">
        <v>586</v>
      </c>
      <c r="F65" s="164" t="s">
        <v>519</v>
      </c>
      <c r="G65" s="164" t="s">
        <v>366</v>
      </c>
      <c r="H65" s="165" t="s">
        <v>587</v>
      </c>
      <c r="I65" s="164" t="s">
        <v>243</v>
      </c>
      <c r="J65" s="164" t="s">
        <v>260</v>
      </c>
      <c r="K65" s="180" t="s">
        <v>588</v>
      </c>
      <c r="L65" s="164" t="s">
        <v>589</v>
      </c>
      <c r="M65" s="46" t="s">
        <v>565</v>
      </c>
      <c r="N65" s="46" t="s">
        <v>590</v>
      </c>
      <c r="O65" s="186">
        <f t="shared" si="0"/>
        <v>841438</v>
      </c>
      <c r="P65" s="187">
        <v>841438</v>
      </c>
      <c r="Q65" s="199"/>
      <c r="R65" s="199"/>
      <c r="S65" s="164" t="s">
        <v>254</v>
      </c>
      <c r="T65" s="164" t="s">
        <v>256</v>
      </c>
      <c r="U65" s="164" t="s">
        <v>256</v>
      </c>
      <c r="V65" s="164" t="s">
        <v>256</v>
      </c>
      <c r="W65" s="164" t="s">
        <v>256</v>
      </c>
      <c r="X65" s="164" t="s">
        <v>257</v>
      </c>
      <c r="Y65" s="164" t="s">
        <v>565</v>
      </c>
      <c r="Z65" s="164" t="s">
        <v>256</v>
      </c>
      <c r="AA65" s="164" t="s">
        <v>256</v>
      </c>
      <c r="AB65" s="164" t="s">
        <v>270</v>
      </c>
      <c r="AC65" s="164"/>
      <c r="AD65" s="228"/>
      <c r="AE65" s="215" t="b">
        <f t="shared" si="1"/>
        <v>0</v>
      </c>
    </row>
    <row r="66" s="215" customFormat="1" ht="49.5" customHeight="1" spans="4:31">
      <c r="D66" s="164">
        <v>61</v>
      </c>
      <c r="E66" s="178" t="s">
        <v>591</v>
      </c>
      <c r="F66" s="164" t="s">
        <v>519</v>
      </c>
      <c r="G66" s="164" t="s">
        <v>366</v>
      </c>
      <c r="H66" s="78" t="s">
        <v>592</v>
      </c>
      <c r="I66" s="164" t="s">
        <v>243</v>
      </c>
      <c r="J66" s="164" t="s">
        <v>260</v>
      </c>
      <c r="K66" s="180" t="s">
        <v>593</v>
      </c>
      <c r="L66" s="164" t="s">
        <v>594</v>
      </c>
      <c r="M66" s="46" t="s">
        <v>549</v>
      </c>
      <c r="N66" s="46" t="s">
        <v>595</v>
      </c>
      <c r="O66" s="186">
        <f t="shared" si="0"/>
        <v>1183034</v>
      </c>
      <c r="P66" s="187">
        <v>1183034</v>
      </c>
      <c r="Q66" s="199"/>
      <c r="R66" s="199"/>
      <c r="S66" s="164" t="s">
        <v>254</v>
      </c>
      <c r="T66" s="164" t="s">
        <v>256</v>
      </c>
      <c r="U66" s="164" t="s">
        <v>256</v>
      </c>
      <c r="V66" s="164" t="s">
        <v>256</v>
      </c>
      <c r="W66" s="164" t="s">
        <v>256</v>
      </c>
      <c r="X66" s="164" t="s">
        <v>257</v>
      </c>
      <c r="Y66" s="46" t="s">
        <v>549</v>
      </c>
      <c r="Z66" s="164" t="s">
        <v>256</v>
      </c>
      <c r="AA66" s="164" t="s">
        <v>256</v>
      </c>
      <c r="AB66" s="164" t="s">
        <v>270</v>
      </c>
      <c r="AC66" s="164"/>
      <c r="AD66" s="228"/>
      <c r="AE66" s="215" t="b">
        <f t="shared" si="1"/>
        <v>0</v>
      </c>
    </row>
    <row r="67" s="215" customFormat="1" ht="78" customHeight="1" spans="4:31">
      <c r="D67" s="164">
        <v>62</v>
      </c>
      <c r="E67" s="178" t="s">
        <v>596</v>
      </c>
      <c r="F67" s="164" t="s">
        <v>366</v>
      </c>
      <c r="G67" s="164" t="s">
        <v>597</v>
      </c>
      <c r="H67" s="78" t="s">
        <v>598</v>
      </c>
      <c r="I67" s="164" t="s">
        <v>243</v>
      </c>
      <c r="J67" s="164" t="s">
        <v>260</v>
      </c>
      <c r="K67" s="180" t="s">
        <v>599</v>
      </c>
      <c r="L67" s="164" t="s">
        <v>600</v>
      </c>
      <c r="M67" s="46" t="s">
        <v>601</v>
      </c>
      <c r="N67" s="46" t="s">
        <v>601</v>
      </c>
      <c r="O67" s="186">
        <f t="shared" si="0"/>
        <v>1046816.52</v>
      </c>
      <c r="P67" s="187">
        <v>1046816.52</v>
      </c>
      <c r="Q67" s="199"/>
      <c r="R67" s="199"/>
      <c r="S67" s="164" t="s">
        <v>254</v>
      </c>
      <c r="T67" s="164" t="s">
        <v>256</v>
      </c>
      <c r="U67" s="164" t="s">
        <v>256</v>
      </c>
      <c r="V67" s="164" t="s">
        <v>256</v>
      </c>
      <c r="W67" s="164" t="s">
        <v>256</v>
      </c>
      <c r="X67" s="164" t="s">
        <v>256</v>
      </c>
      <c r="Y67" s="164" t="s">
        <v>256</v>
      </c>
      <c r="Z67" s="164" t="s">
        <v>256</v>
      </c>
      <c r="AA67" s="164" t="s">
        <v>256</v>
      </c>
      <c r="AB67" s="164" t="s">
        <v>270</v>
      </c>
      <c r="AC67" s="164" t="s">
        <v>492</v>
      </c>
      <c r="AD67" s="228"/>
      <c r="AE67" s="215" t="b">
        <f t="shared" si="1"/>
        <v>0</v>
      </c>
    </row>
    <row r="68" ht="180" customHeight="1" spans="4:29">
      <c r="D68" s="205"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E68"/>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7 J8 J9 J10:J15 J16:J28 J32:J35 J37: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6"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33" t="s">
        <v>603</v>
      </c>
      <c r="E1" s="33"/>
      <c r="F1" s="33"/>
      <c r="G1" s="33"/>
      <c r="H1" s="34"/>
      <c r="I1" s="219"/>
      <c r="J1" s="33"/>
      <c r="K1" s="220"/>
      <c r="L1" s="34"/>
      <c r="M1" s="34"/>
      <c r="N1" s="34"/>
      <c r="O1" s="34"/>
      <c r="P1" s="34"/>
      <c r="Q1" s="34"/>
      <c r="R1" s="34"/>
      <c r="S1" s="34"/>
      <c r="T1" s="34"/>
      <c r="U1" s="34"/>
      <c r="V1" s="34"/>
      <c r="W1" s="34"/>
      <c r="X1" s="34"/>
      <c r="Y1" s="34"/>
      <c r="Z1" s="34"/>
      <c r="AA1" s="34"/>
      <c r="AB1" s="34"/>
      <c r="AC1" s="34"/>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61"/>
      <c r="H3" s="161"/>
      <c r="I3" s="161"/>
      <c r="J3" s="161"/>
      <c r="K3" s="221"/>
      <c r="L3" s="161"/>
      <c r="M3" s="161"/>
      <c r="N3" s="161"/>
      <c r="O3" s="161"/>
      <c r="P3" s="161"/>
      <c r="Q3" s="161"/>
      <c r="R3" s="161"/>
      <c r="S3" s="161"/>
      <c r="T3" s="161"/>
      <c r="U3" s="161"/>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200"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201"/>
    </row>
    <row r="6" s="215" customFormat="1" ht="204" hidden="1" customHeight="1" spans="1:30">
      <c r="A6" s="215" t="s">
        <v>243</v>
      </c>
      <c r="B6" s="215" t="s">
        <v>244</v>
      </c>
      <c r="C6" s="215" t="s">
        <v>245</v>
      </c>
      <c r="D6" s="164">
        <v>1</v>
      </c>
      <c r="E6" s="164" t="s">
        <v>246</v>
      </c>
      <c r="F6" s="164" t="s">
        <v>247</v>
      </c>
      <c r="G6" s="164" t="s">
        <v>248</v>
      </c>
      <c r="H6" s="165" t="s">
        <v>249</v>
      </c>
      <c r="I6" s="164" t="s">
        <v>244</v>
      </c>
      <c r="J6" s="164" t="s">
        <v>250</v>
      </c>
      <c r="K6" s="180" t="s">
        <v>251</v>
      </c>
      <c r="L6" s="164" t="s">
        <v>252</v>
      </c>
      <c r="M6" s="13" t="s">
        <v>248</v>
      </c>
      <c r="N6" s="178" t="s">
        <v>253</v>
      </c>
      <c r="O6" s="186">
        <f>P6+Q6</f>
        <v>2638428.74</v>
      </c>
      <c r="P6" s="222">
        <v>2638428.74</v>
      </c>
      <c r="Q6" s="199"/>
      <c r="R6" s="199"/>
      <c r="S6" s="164" t="s">
        <v>254</v>
      </c>
      <c r="T6" s="164" t="s">
        <v>255</v>
      </c>
      <c r="U6" s="164" t="s">
        <v>256</v>
      </c>
      <c r="V6" s="164" t="s">
        <v>256</v>
      </c>
      <c r="W6" s="164" t="s">
        <v>256</v>
      </c>
      <c r="X6" s="164" t="s">
        <v>257</v>
      </c>
      <c r="Y6" s="164" t="s">
        <v>248</v>
      </c>
      <c r="Z6" s="164" t="s">
        <v>256</v>
      </c>
      <c r="AA6" s="164" t="s">
        <v>256</v>
      </c>
      <c r="AB6" s="164" t="s">
        <v>258</v>
      </c>
      <c r="AC6" s="164"/>
      <c r="AD6" s="178" t="s">
        <v>259</v>
      </c>
    </row>
    <row r="7" s="215" customFormat="1" ht="142.5" hidden="1" customHeight="1" spans="1:30">
      <c r="A7" s="215" t="s">
        <v>260</v>
      </c>
      <c r="B7" s="215" t="s">
        <v>261</v>
      </c>
      <c r="C7" s="215" t="s">
        <v>19</v>
      </c>
      <c r="D7" s="164">
        <v>2</v>
      </c>
      <c r="E7" s="164" t="s">
        <v>262</v>
      </c>
      <c r="F7" s="164" t="s">
        <v>263</v>
      </c>
      <c r="G7" s="164" t="s">
        <v>264</v>
      </c>
      <c r="H7" s="165" t="s">
        <v>265</v>
      </c>
      <c r="I7" s="164" t="s">
        <v>244</v>
      </c>
      <c r="J7" s="164" t="s">
        <v>266</v>
      </c>
      <c r="K7" s="180" t="s">
        <v>267</v>
      </c>
      <c r="L7" s="164" t="s">
        <v>268</v>
      </c>
      <c r="M7" s="178" t="s">
        <v>264</v>
      </c>
      <c r="N7" s="178" t="s">
        <v>269</v>
      </c>
      <c r="O7" s="186">
        <f t="shared" ref="O7:O67" si="0">P7+Q7</f>
        <v>1000000</v>
      </c>
      <c r="P7" s="222">
        <v>1000000</v>
      </c>
      <c r="Q7" s="199"/>
      <c r="R7" s="199"/>
      <c r="S7" s="164" t="s">
        <v>255</v>
      </c>
      <c r="T7" s="164" t="s">
        <v>270</v>
      </c>
      <c r="U7" s="164" t="s">
        <v>271</v>
      </c>
      <c r="V7" s="164" t="s">
        <v>272</v>
      </c>
      <c r="W7" s="187">
        <v>60000</v>
      </c>
      <c r="X7" s="164" t="s">
        <v>273</v>
      </c>
      <c r="Y7" s="164" t="s">
        <v>272</v>
      </c>
      <c r="Z7" s="164" t="s">
        <v>256</v>
      </c>
      <c r="AA7" s="164" t="s">
        <v>256</v>
      </c>
      <c r="AB7" s="164" t="s">
        <v>258</v>
      </c>
      <c r="AC7" s="164" t="s">
        <v>274</v>
      </c>
      <c r="AD7" s="228"/>
    </row>
    <row r="8" s="215" customFormat="1" ht="52.5" hidden="1" customHeight="1" spans="4:30">
      <c r="D8" s="164">
        <v>3</v>
      </c>
      <c r="E8" s="178" t="s">
        <v>275</v>
      </c>
      <c r="F8" s="164" t="s">
        <v>276</v>
      </c>
      <c r="G8" s="164" t="s">
        <v>263</v>
      </c>
      <c r="H8" s="165" t="s">
        <v>277</v>
      </c>
      <c r="I8" s="164" t="s">
        <v>244</v>
      </c>
      <c r="J8" s="164" t="s">
        <v>278</v>
      </c>
      <c r="K8" s="180" t="s">
        <v>279</v>
      </c>
      <c r="L8" s="164" t="s">
        <v>280</v>
      </c>
      <c r="M8" s="178" t="s">
        <v>264</v>
      </c>
      <c r="N8" s="178" t="s">
        <v>269</v>
      </c>
      <c r="O8" s="186">
        <f t="shared" si="0"/>
        <v>2301355</v>
      </c>
      <c r="P8" s="222">
        <v>2301355</v>
      </c>
      <c r="Q8" s="199"/>
      <c r="R8" s="199"/>
      <c r="S8" s="164" t="s">
        <v>254</v>
      </c>
      <c r="T8" s="164" t="s">
        <v>270</v>
      </c>
      <c r="U8" s="164" t="s">
        <v>281</v>
      </c>
      <c r="V8" s="164" t="s">
        <v>264</v>
      </c>
      <c r="W8" s="164"/>
      <c r="X8" s="164" t="s">
        <v>257</v>
      </c>
      <c r="Y8" s="164" t="s">
        <v>264</v>
      </c>
      <c r="Z8" s="164" t="s">
        <v>256</v>
      </c>
      <c r="AA8" s="164" t="s">
        <v>256</v>
      </c>
      <c r="AB8" s="164" t="s">
        <v>270</v>
      </c>
      <c r="AC8" s="164"/>
      <c r="AD8" s="228"/>
    </row>
    <row r="9" s="215" customFormat="1" ht="140.25" hidden="1" customHeight="1" spans="1:30">
      <c r="A9" s="215" t="s">
        <v>282</v>
      </c>
      <c r="B9" s="215" t="s">
        <v>283</v>
      </c>
      <c r="C9" s="215" t="s">
        <v>284</v>
      </c>
      <c r="D9" s="164">
        <v>4</v>
      </c>
      <c r="E9" s="178" t="s">
        <v>285</v>
      </c>
      <c r="F9" s="164" t="s">
        <v>276</v>
      </c>
      <c r="G9" s="164" t="s">
        <v>263</v>
      </c>
      <c r="H9" s="165" t="s">
        <v>286</v>
      </c>
      <c r="I9" s="164" t="s">
        <v>244</v>
      </c>
      <c r="J9" s="164" t="s">
        <v>278</v>
      </c>
      <c r="K9" s="180" t="s">
        <v>287</v>
      </c>
      <c r="L9" s="164" t="s">
        <v>288</v>
      </c>
      <c r="M9" s="178" t="s">
        <v>289</v>
      </c>
      <c r="N9" s="178" t="s">
        <v>290</v>
      </c>
      <c r="O9" s="186">
        <f t="shared" si="0"/>
        <v>1512630.8</v>
      </c>
      <c r="P9" s="222">
        <v>1512630.8</v>
      </c>
      <c r="Q9" s="199"/>
      <c r="R9" s="199"/>
      <c r="S9" s="164" t="s">
        <v>254</v>
      </c>
      <c r="T9" s="164" t="s">
        <v>270</v>
      </c>
      <c r="U9" s="164" t="s">
        <v>281</v>
      </c>
      <c r="V9" s="164" t="s">
        <v>289</v>
      </c>
      <c r="W9" s="227">
        <v>86681.88</v>
      </c>
      <c r="X9" s="164" t="s">
        <v>257</v>
      </c>
      <c r="Y9" s="164" t="s">
        <v>289</v>
      </c>
      <c r="Z9" s="164" t="s">
        <v>256</v>
      </c>
      <c r="AA9" s="164" t="s">
        <v>256</v>
      </c>
      <c r="AB9" s="164" t="s">
        <v>270</v>
      </c>
      <c r="AC9" s="164"/>
      <c r="AD9" s="228"/>
    </row>
    <row r="10" s="215" customFormat="1" ht="67.5" hidden="1" customHeight="1" spans="1:30">
      <c r="A10" s="215" t="s">
        <v>291</v>
      </c>
      <c r="B10" s="215" t="s">
        <v>292</v>
      </c>
      <c r="C10" s="215" t="s">
        <v>293</v>
      </c>
      <c r="D10" s="164">
        <v>5</v>
      </c>
      <c r="E10" s="164" t="s">
        <v>294</v>
      </c>
      <c r="F10" s="164" t="s">
        <v>276</v>
      </c>
      <c r="G10" s="164" t="s">
        <v>263</v>
      </c>
      <c r="H10" s="165" t="s">
        <v>295</v>
      </c>
      <c r="I10" s="164" t="s">
        <v>244</v>
      </c>
      <c r="J10" s="164" t="s">
        <v>266</v>
      </c>
      <c r="K10" s="180" t="s">
        <v>296</v>
      </c>
      <c r="L10" s="164" t="s">
        <v>297</v>
      </c>
      <c r="M10" s="178" t="s">
        <v>289</v>
      </c>
      <c r="N10" s="178" t="s">
        <v>289</v>
      </c>
      <c r="O10" s="186">
        <f t="shared" si="0"/>
        <v>1200000</v>
      </c>
      <c r="P10" s="222">
        <v>1186014.2</v>
      </c>
      <c r="Q10" s="198">
        <v>13985.8</v>
      </c>
      <c r="R10" s="199"/>
      <c r="S10" s="164" t="s">
        <v>254</v>
      </c>
      <c r="T10" s="164" t="s">
        <v>270</v>
      </c>
      <c r="U10" s="164" t="s">
        <v>271</v>
      </c>
      <c r="V10" s="164" t="s">
        <v>298</v>
      </c>
      <c r="W10" s="187">
        <v>72000</v>
      </c>
      <c r="X10" s="164" t="s">
        <v>273</v>
      </c>
      <c r="Y10" s="164" t="s">
        <v>298</v>
      </c>
      <c r="Z10" s="164" t="s">
        <v>256</v>
      </c>
      <c r="AA10" s="164" t="s">
        <v>256</v>
      </c>
      <c r="AB10" s="164" t="s">
        <v>270</v>
      </c>
      <c r="AC10" s="164"/>
      <c r="AD10" s="228"/>
    </row>
    <row r="11" s="215" customFormat="1" ht="87.75" hidden="1" customHeight="1" spans="1:30">
      <c r="A11" s="215" t="s">
        <v>299</v>
      </c>
      <c r="B11" s="215" t="s">
        <v>300</v>
      </c>
      <c r="C11" s="215" t="s">
        <v>301</v>
      </c>
      <c r="D11" s="164">
        <v>6</v>
      </c>
      <c r="E11" s="164" t="s">
        <v>115</v>
      </c>
      <c r="F11" s="164" t="s">
        <v>302</v>
      </c>
      <c r="G11" s="164" t="s">
        <v>303</v>
      </c>
      <c r="H11" s="162" t="s">
        <v>304</v>
      </c>
      <c r="I11" s="164" t="s">
        <v>244</v>
      </c>
      <c r="J11" s="164" t="s">
        <v>261</v>
      </c>
      <c r="K11" s="180" t="s">
        <v>305</v>
      </c>
      <c r="L11" s="164" t="s">
        <v>306</v>
      </c>
      <c r="M11" s="164" t="s">
        <v>303</v>
      </c>
      <c r="N11" s="178" t="s">
        <v>307</v>
      </c>
      <c r="O11" s="186">
        <f t="shared" si="0"/>
        <v>3242340</v>
      </c>
      <c r="P11" s="222">
        <v>3000000</v>
      </c>
      <c r="Q11" s="198">
        <v>242340</v>
      </c>
      <c r="R11" s="199"/>
      <c r="S11" s="164" t="s">
        <v>254</v>
      </c>
      <c r="T11" s="164" t="s">
        <v>270</v>
      </c>
      <c r="U11" s="164" t="s">
        <v>308</v>
      </c>
      <c r="V11" s="164" t="s">
        <v>309</v>
      </c>
      <c r="W11" s="164"/>
      <c r="X11" s="164" t="s">
        <v>273</v>
      </c>
      <c r="Y11" s="164" t="s">
        <v>309</v>
      </c>
      <c r="Z11" s="164" t="s">
        <v>256</v>
      </c>
      <c r="AA11" s="164" t="s">
        <v>256</v>
      </c>
      <c r="AB11" s="164" t="s">
        <v>258</v>
      </c>
      <c r="AC11" s="164"/>
      <c r="AD11" s="228"/>
    </row>
    <row r="12" s="215" customFormat="1" ht="69" hidden="1" customHeight="1" spans="1:30">
      <c r="A12" s="215" t="s">
        <v>310</v>
      </c>
      <c r="B12" s="215" t="s">
        <v>311</v>
      </c>
      <c r="C12" s="215" t="s">
        <v>312</v>
      </c>
      <c r="D12" s="164">
        <v>7</v>
      </c>
      <c r="E12" s="164" t="s">
        <v>119</v>
      </c>
      <c r="F12" s="164" t="s">
        <v>302</v>
      </c>
      <c r="G12" s="164" t="s">
        <v>303</v>
      </c>
      <c r="H12" s="165" t="s">
        <v>313</v>
      </c>
      <c r="I12" s="164" t="s">
        <v>244</v>
      </c>
      <c r="J12" s="164" t="s">
        <v>261</v>
      </c>
      <c r="K12" s="180" t="s">
        <v>314</v>
      </c>
      <c r="L12" s="164" t="s">
        <v>315</v>
      </c>
      <c r="M12" s="178" t="s">
        <v>316</v>
      </c>
      <c r="N12" s="178" t="s">
        <v>317</v>
      </c>
      <c r="O12" s="186">
        <f t="shared" si="0"/>
        <v>6525400</v>
      </c>
      <c r="P12" s="222">
        <v>6500000</v>
      </c>
      <c r="Q12" s="198">
        <v>25400</v>
      </c>
      <c r="R12" s="199"/>
      <c r="S12" s="164" t="s">
        <v>254</v>
      </c>
      <c r="T12" s="164" t="s">
        <v>270</v>
      </c>
      <c r="U12" s="164" t="s">
        <v>308</v>
      </c>
      <c r="V12" s="164" t="s">
        <v>318</v>
      </c>
      <c r="W12" s="164"/>
      <c r="X12" s="164" t="s">
        <v>273</v>
      </c>
      <c r="Y12" s="164" t="s">
        <v>318</v>
      </c>
      <c r="Z12" s="164" t="s">
        <v>256</v>
      </c>
      <c r="AA12" s="164" t="s">
        <v>256</v>
      </c>
      <c r="AB12" s="164" t="s">
        <v>270</v>
      </c>
      <c r="AC12" s="164"/>
      <c r="AD12" s="228"/>
    </row>
    <row r="13" s="215" customFormat="1" ht="77.25" hidden="1" customHeight="1" spans="1:30">
      <c r="A13" s="215" t="s">
        <v>319</v>
      </c>
      <c r="B13" s="215" t="s">
        <v>278</v>
      </c>
      <c r="C13" s="215" t="s">
        <v>250</v>
      </c>
      <c r="D13" s="164">
        <v>8</v>
      </c>
      <c r="E13" s="164" t="s">
        <v>121</v>
      </c>
      <c r="F13" s="164" t="s">
        <v>302</v>
      </c>
      <c r="G13" s="164" t="s">
        <v>303</v>
      </c>
      <c r="H13" s="165" t="s">
        <v>320</v>
      </c>
      <c r="I13" s="164" t="s">
        <v>244</v>
      </c>
      <c r="J13" s="164" t="s">
        <v>311</v>
      </c>
      <c r="K13" s="164" t="s">
        <v>321</v>
      </c>
      <c r="L13" s="164" t="s">
        <v>322</v>
      </c>
      <c r="M13" s="164" t="s">
        <v>323</v>
      </c>
      <c r="N13" s="178" t="s">
        <v>324</v>
      </c>
      <c r="O13" s="186">
        <f t="shared" si="0"/>
        <v>6916145</v>
      </c>
      <c r="P13" s="222">
        <v>6879488</v>
      </c>
      <c r="Q13" s="198">
        <v>36657</v>
      </c>
      <c r="R13" s="199"/>
      <c r="S13" s="164" t="s">
        <v>256</v>
      </c>
      <c r="T13" s="164" t="s">
        <v>256</v>
      </c>
      <c r="U13" s="164" t="s">
        <v>256</v>
      </c>
      <c r="V13" s="164" t="s">
        <v>256</v>
      </c>
      <c r="W13" s="164" t="s">
        <v>256</v>
      </c>
      <c r="X13" s="164" t="s">
        <v>256</v>
      </c>
      <c r="Y13" s="164" t="s">
        <v>256</v>
      </c>
      <c r="Z13" s="164" t="s">
        <v>256</v>
      </c>
      <c r="AA13" s="164" t="s">
        <v>256</v>
      </c>
      <c r="AB13" s="164" t="s">
        <v>255</v>
      </c>
      <c r="AC13" s="38" t="s">
        <v>325</v>
      </c>
      <c r="AD13" s="228"/>
    </row>
    <row r="14" s="215" customFormat="1" ht="78.75" hidden="1" customHeight="1" spans="1:30">
      <c r="A14" s="215" t="s">
        <v>326</v>
      </c>
      <c r="B14" s="215" t="s">
        <v>327</v>
      </c>
      <c r="D14" s="164">
        <v>9</v>
      </c>
      <c r="E14" s="164" t="s">
        <v>124</v>
      </c>
      <c r="F14" s="164" t="s">
        <v>302</v>
      </c>
      <c r="G14" s="164" t="s">
        <v>328</v>
      </c>
      <c r="H14" s="165" t="s">
        <v>329</v>
      </c>
      <c r="I14" s="164" t="s">
        <v>244</v>
      </c>
      <c r="J14" s="164" t="s">
        <v>266</v>
      </c>
      <c r="K14" s="180" t="s">
        <v>330</v>
      </c>
      <c r="L14" s="164" t="s">
        <v>331</v>
      </c>
      <c r="M14" s="178" t="s">
        <v>328</v>
      </c>
      <c r="N14" s="178" t="s">
        <v>328</v>
      </c>
      <c r="O14" s="186">
        <f t="shared" si="0"/>
        <v>3100000</v>
      </c>
      <c r="P14" s="222">
        <v>3100000</v>
      </c>
      <c r="Q14" s="199"/>
      <c r="R14" s="199"/>
      <c r="S14" s="164" t="s">
        <v>254</v>
      </c>
      <c r="T14" s="164" t="s">
        <v>270</v>
      </c>
      <c r="U14" s="164" t="s">
        <v>271</v>
      </c>
      <c r="V14" s="164" t="s">
        <v>332</v>
      </c>
      <c r="W14" s="164"/>
      <c r="X14" s="164" t="s">
        <v>273</v>
      </c>
      <c r="Y14" s="164" t="s">
        <v>332</v>
      </c>
      <c r="Z14" s="164" t="s">
        <v>256</v>
      </c>
      <c r="AA14" s="164" t="s">
        <v>256</v>
      </c>
      <c r="AB14" s="164" t="s">
        <v>258</v>
      </c>
      <c r="AC14" s="164"/>
      <c r="AD14" s="228"/>
    </row>
    <row r="15" s="215" customFormat="1" ht="241.5" customHeight="1" spans="1:30">
      <c r="A15" s="215" t="s">
        <v>333</v>
      </c>
      <c r="B15" s="215" t="s">
        <v>250</v>
      </c>
      <c r="D15" s="164">
        <v>10</v>
      </c>
      <c r="E15" s="164" t="s">
        <v>334</v>
      </c>
      <c r="F15" s="164" t="s">
        <v>335</v>
      </c>
      <c r="G15" s="164" t="s">
        <v>336</v>
      </c>
      <c r="H15" s="165" t="s">
        <v>337</v>
      </c>
      <c r="I15" s="164" t="s">
        <v>244</v>
      </c>
      <c r="J15" s="164" t="s">
        <v>261</v>
      </c>
      <c r="K15" s="180" t="s">
        <v>338</v>
      </c>
      <c r="L15" s="164" t="s">
        <v>339</v>
      </c>
      <c r="M15" s="164" t="s">
        <v>336</v>
      </c>
      <c r="N15" s="178" t="s">
        <v>340</v>
      </c>
      <c r="O15" s="186">
        <f t="shared" si="0"/>
        <v>11500000</v>
      </c>
      <c r="P15" s="222">
        <v>11500000</v>
      </c>
      <c r="Q15" s="199"/>
      <c r="R15" s="199"/>
      <c r="S15" s="164" t="s">
        <v>254</v>
      </c>
      <c r="T15" s="164" t="s">
        <v>270</v>
      </c>
      <c r="U15" s="164" t="s">
        <v>271</v>
      </c>
      <c r="V15" s="164" t="s">
        <v>341</v>
      </c>
      <c r="W15" s="164"/>
      <c r="X15" s="164" t="s">
        <v>257</v>
      </c>
      <c r="Y15" s="164" t="s">
        <v>336</v>
      </c>
      <c r="Z15" s="164" t="s">
        <v>256</v>
      </c>
      <c r="AA15" s="164" t="s">
        <v>256</v>
      </c>
      <c r="AB15" s="164" t="s">
        <v>258</v>
      </c>
      <c r="AC15" s="164"/>
      <c r="AD15" s="228"/>
    </row>
    <row r="16" s="215" customFormat="1" ht="81.75" customHeight="1" spans="4:31">
      <c r="D16" s="164">
        <v>11</v>
      </c>
      <c r="E16" s="164" t="s">
        <v>342</v>
      </c>
      <c r="F16" s="164" t="s">
        <v>335</v>
      </c>
      <c r="G16" s="164" t="s">
        <v>343</v>
      </c>
      <c r="H16" s="165" t="s">
        <v>344</v>
      </c>
      <c r="I16" s="164" t="s">
        <v>244</v>
      </c>
      <c r="J16" s="164" t="s">
        <v>266</v>
      </c>
      <c r="K16" s="180" t="s">
        <v>345</v>
      </c>
      <c r="L16" s="164" t="s">
        <v>346</v>
      </c>
      <c r="M16" s="164" t="s">
        <v>347</v>
      </c>
      <c r="N16" s="178" t="s">
        <v>343</v>
      </c>
      <c r="O16" s="186">
        <f t="shared" si="0"/>
        <v>6500000</v>
      </c>
      <c r="P16" s="222">
        <v>6500000</v>
      </c>
      <c r="Q16" s="199"/>
      <c r="R16" s="199"/>
      <c r="S16" s="164" t="s">
        <v>254</v>
      </c>
      <c r="T16" s="164" t="s">
        <v>270</v>
      </c>
      <c r="U16" s="164" t="s">
        <v>271</v>
      </c>
      <c r="V16" s="164" t="s">
        <v>348</v>
      </c>
      <c r="W16" s="187"/>
      <c r="X16" s="164" t="s">
        <v>273</v>
      </c>
      <c r="Y16" s="164" t="s">
        <v>348</v>
      </c>
      <c r="Z16" s="164" t="s">
        <v>256</v>
      </c>
      <c r="AA16" s="164" t="s">
        <v>256</v>
      </c>
      <c r="AB16" s="164" t="s">
        <v>270</v>
      </c>
      <c r="AC16" s="164" t="s">
        <v>349</v>
      </c>
      <c r="AD16" s="228"/>
      <c r="AE16" s="215" t="b">
        <f>G16=M16</f>
        <v>0</v>
      </c>
    </row>
    <row r="17" s="215" customFormat="1" ht="130.5" customHeight="1" spans="4:30">
      <c r="D17" s="164">
        <v>12</v>
      </c>
      <c r="E17" s="164" t="s">
        <v>350</v>
      </c>
      <c r="F17" s="164" t="s">
        <v>335</v>
      </c>
      <c r="G17" s="164" t="s">
        <v>351</v>
      </c>
      <c r="H17" s="78" t="s">
        <v>352</v>
      </c>
      <c r="I17" s="164" t="s">
        <v>244</v>
      </c>
      <c r="J17" s="164" t="s">
        <v>261</v>
      </c>
      <c r="K17" s="180" t="s">
        <v>353</v>
      </c>
      <c r="L17" s="164" t="s">
        <v>354</v>
      </c>
      <c r="M17" s="164" t="s">
        <v>351</v>
      </c>
      <c r="N17" s="178" t="s">
        <v>355</v>
      </c>
      <c r="O17" s="186">
        <f t="shared" si="0"/>
        <v>849593.36</v>
      </c>
      <c r="P17" s="222">
        <v>849593.36</v>
      </c>
      <c r="Q17" s="199"/>
      <c r="R17" s="199"/>
      <c r="S17" s="164" t="s">
        <v>254</v>
      </c>
      <c r="T17" s="164" t="s">
        <v>270</v>
      </c>
      <c r="U17" s="164" t="s">
        <v>281</v>
      </c>
      <c r="V17" s="164" t="s">
        <v>351</v>
      </c>
      <c r="W17" s="164"/>
      <c r="X17" s="164" t="s">
        <v>257</v>
      </c>
      <c r="Y17" s="164" t="s">
        <v>351</v>
      </c>
      <c r="Z17" s="164" t="s">
        <v>256</v>
      </c>
      <c r="AA17" s="164" t="s">
        <v>256</v>
      </c>
      <c r="AB17" s="164" t="s">
        <v>258</v>
      </c>
      <c r="AC17" s="164" t="s">
        <v>356</v>
      </c>
      <c r="AD17" s="228"/>
    </row>
    <row r="18" s="215" customFormat="1" ht="143.25" hidden="1" customHeight="1" spans="4:30">
      <c r="D18" s="164">
        <v>13</v>
      </c>
      <c r="E18" s="164" t="s">
        <v>357</v>
      </c>
      <c r="F18" s="164" t="s">
        <v>335</v>
      </c>
      <c r="G18" s="164" t="s">
        <v>358</v>
      </c>
      <c r="H18" s="165" t="s">
        <v>359</v>
      </c>
      <c r="I18" s="164" t="s">
        <v>244</v>
      </c>
      <c r="J18" s="164" t="s">
        <v>261</v>
      </c>
      <c r="K18" s="164" t="s">
        <v>321</v>
      </c>
      <c r="L18" s="164" t="s">
        <v>360</v>
      </c>
      <c r="M18" s="164" t="s">
        <v>361</v>
      </c>
      <c r="N18" s="178" t="s">
        <v>362</v>
      </c>
      <c r="O18" s="186">
        <f t="shared" si="0"/>
        <v>8020000</v>
      </c>
      <c r="P18" s="222">
        <v>8020000</v>
      </c>
      <c r="Q18" s="199"/>
      <c r="R18" s="199"/>
      <c r="S18" s="164" t="s">
        <v>256</v>
      </c>
      <c r="T18" s="164" t="s">
        <v>255</v>
      </c>
      <c r="U18" s="164" t="s">
        <v>256</v>
      </c>
      <c r="V18" s="164" t="s">
        <v>256</v>
      </c>
      <c r="W18" s="164" t="s">
        <v>256</v>
      </c>
      <c r="X18" s="164" t="s">
        <v>273</v>
      </c>
      <c r="Y18" s="164" t="s">
        <v>363</v>
      </c>
      <c r="Z18" s="164" t="s">
        <v>256</v>
      </c>
      <c r="AA18" s="164" t="s">
        <v>256</v>
      </c>
      <c r="AB18" s="164" t="s">
        <v>255</v>
      </c>
      <c r="AC18" s="180" t="s">
        <v>364</v>
      </c>
      <c r="AD18" s="228"/>
    </row>
    <row r="19" s="215" customFormat="1" ht="50.25" hidden="1" customHeight="1" spans="4:30">
      <c r="D19" s="164">
        <v>14</v>
      </c>
      <c r="E19" s="167" t="s">
        <v>365</v>
      </c>
      <c r="F19" s="164" t="s">
        <v>366</v>
      </c>
      <c r="G19" s="164" t="s">
        <v>358</v>
      </c>
      <c r="H19" s="165" t="s">
        <v>367</v>
      </c>
      <c r="I19" s="164" t="s">
        <v>244</v>
      </c>
      <c r="J19" s="164" t="s">
        <v>261</v>
      </c>
      <c r="K19" s="223" t="s">
        <v>368</v>
      </c>
      <c r="L19" s="164" t="s">
        <v>369</v>
      </c>
      <c r="M19" s="178" t="s">
        <v>370</v>
      </c>
      <c r="N19" s="178" t="s">
        <v>371</v>
      </c>
      <c r="O19" s="186">
        <f t="shared" si="0"/>
        <v>5000000</v>
      </c>
      <c r="P19" s="222">
        <v>5000000</v>
      </c>
      <c r="Q19" s="199"/>
      <c r="R19" s="199"/>
      <c r="S19" s="164" t="s">
        <v>254</v>
      </c>
      <c r="T19" s="164" t="s">
        <v>270</v>
      </c>
      <c r="U19" s="164" t="s">
        <v>271</v>
      </c>
      <c r="V19" s="164" t="s">
        <v>363</v>
      </c>
      <c r="W19" s="164"/>
      <c r="X19" s="164" t="s">
        <v>273</v>
      </c>
      <c r="Y19" s="164" t="s">
        <v>363</v>
      </c>
      <c r="Z19" s="164" t="s">
        <v>256</v>
      </c>
      <c r="AA19" s="164" t="s">
        <v>256</v>
      </c>
      <c r="AB19" s="164" t="s">
        <v>270</v>
      </c>
      <c r="AC19" s="164"/>
      <c r="AD19" s="228"/>
    </row>
    <row r="20" s="215" customFormat="1" ht="50.25" customHeight="1" spans="4:30">
      <c r="D20" s="164">
        <v>15</v>
      </c>
      <c r="E20" s="217"/>
      <c r="F20" s="164" t="s">
        <v>366</v>
      </c>
      <c r="G20" s="164" t="s">
        <v>358</v>
      </c>
      <c r="H20" s="165" t="s">
        <v>372</v>
      </c>
      <c r="I20" s="164" t="s">
        <v>244</v>
      </c>
      <c r="J20" s="164" t="s">
        <v>266</v>
      </c>
      <c r="K20" s="223" t="s">
        <v>373</v>
      </c>
      <c r="L20" s="164" t="s">
        <v>374</v>
      </c>
      <c r="M20" s="178" t="s">
        <v>370</v>
      </c>
      <c r="N20" s="178" t="s">
        <v>375</v>
      </c>
      <c r="O20" s="186">
        <f t="shared" si="0"/>
        <v>5500000</v>
      </c>
      <c r="P20" s="222">
        <v>5500000</v>
      </c>
      <c r="Q20" s="199"/>
      <c r="R20" s="199"/>
      <c r="S20" s="164" t="s">
        <v>254</v>
      </c>
      <c r="T20" s="164" t="s">
        <v>270</v>
      </c>
      <c r="U20" s="164" t="s">
        <v>271</v>
      </c>
      <c r="V20" s="164" t="s">
        <v>376</v>
      </c>
      <c r="W20" s="187">
        <v>330000</v>
      </c>
      <c r="X20" s="164" t="s">
        <v>273</v>
      </c>
      <c r="Y20" s="164" t="s">
        <v>376</v>
      </c>
      <c r="Z20" s="164" t="s">
        <v>256</v>
      </c>
      <c r="AA20" s="164" t="s">
        <v>256</v>
      </c>
      <c r="AB20" s="164" t="s">
        <v>270</v>
      </c>
      <c r="AC20" s="164"/>
      <c r="AD20" s="228"/>
    </row>
    <row r="21" s="215" customFormat="1" ht="50.25" customHeight="1" spans="4:30">
      <c r="D21" s="164">
        <v>16</v>
      </c>
      <c r="E21" s="217"/>
      <c r="F21" s="164" t="s">
        <v>366</v>
      </c>
      <c r="G21" s="164" t="s">
        <v>358</v>
      </c>
      <c r="H21" s="165" t="s">
        <v>377</v>
      </c>
      <c r="I21" s="164" t="s">
        <v>244</v>
      </c>
      <c r="J21" s="164" t="s">
        <v>266</v>
      </c>
      <c r="K21" s="223" t="s">
        <v>378</v>
      </c>
      <c r="L21" s="164" t="s">
        <v>379</v>
      </c>
      <c r="M21" s="178" t="s">
        <v>370</v>
      </c>
      <c r="N21" s="178" t="s">
        <v>380</v>
      </c>
      <c r="O21" s="186">
        <f t="shared" si="0"/>
        <v>5000000</v>
      </c>
      <c r="P21" s="222">
        <v>5000000</v>
      </c>
      <c r="Q21" s="199"/>
      <c r="R21" s="199"/>
      <c r="S21" s="164" t="s">
        <v>254</v>
      </c>
      <c r="T21" s="164" t="s">
        <v>270</v>
      </c>
      <c r="U21" s="164" t="s">
        <v>271</v>
      </c>
      <c r="V21" s="164" t="s">
        <v>381</v>
      </c>
      <c r="W21" s="187">
        <v>400000</v>
      </c>
      <c r="X21" s="164" t="s">
        <v>273</v>
      </c>
      <c r="Y21" s="164" t="s">
        <v>381</v>
      </c>
      <c r="Z21" s="164" t="s">
        <v>256</v>
      </c>
      <c r="AA21" s="164" t="s">
        <v>256</v>
      </c>
      <c r="AB21" s="164" t="s">
        <v>270</v>
      </c>
      <c r="AC21" s="164"/>
      <c r="AD21" s="228"/>
    </row>
    <row r="22" s="215" customFormat="1" ht="50.25" customHeight="1" spans="4:30">
      <c r="D22" s="164">
        <v>17</v>
      </c>
      <c r="E22" s="169"/>
      <c r="F22" s="164" t="s">
        <v>366</v>
      </c>
      <c r="G22" s="164" t="s">
        <v>358</v>
      </c>
      <c r="H22" s="165" t="s">
        <v>382</v>
      </c>
      <c r="I22" s="164" t="s">
        <v>244</v>
      </c>
      <c r="J22" s="164" t="s">
        <v>266</v>
      </c>
      <c r="K22" s="223" t="s">
        <v>383</v>
      </c>
      <c r="L22" s="164" t="s">
        <v>384</v>
      </c>
      <c r="M22" s="178" t="s">
        <v>370</v>
      </c>
      <c r="N22" s="178" t="s">
        <v>385</v>
      </c>
      <c r="O22" s="186">
        <f t="shared" si="0"/>
        <v>4414315.18</v>
      </c>
      <c r="P22" s="222">
        <v>4414315.18</v>
      </c>
      <c r="Q22" s="199"/>
      <c r="R22" s="199"/>
      <c r="S22" s="164" t="s">
        <v>254</v>
      </c>
      <c r="T22" s="164" t="s">
        <v>270</v>
      </c>
      <c r="U22" s="164" t="s">
        <v>271</v>
      </c>
      <c r="V22" s="164" t="s">
        <v>386</v>
      </c>
      <c r="W22" s="187">
        <v>176572.61</v>
      </c>
      <c r="X22" s="164" t="s">
        <v>273</v>
      </c>
      <c r="Y22" s="164" t="s">
        <v>386</v>
      </c>
      <c r="Z22" s="164" t="s">
        <v>256</v>
      </c>
      <c r="AA22" s="164" t="s">
        <v>256</v>
      </c>
      <c r="AB22" s="164" t="s">
        <v>270</v>
      </c>
      <c r="AC22" s="164"/>
      <c r="AD22" s="228"/>
    </row>
    <row r="23" s="215" customFormat="1" ht="57.75" hidden="1" customHeight="1" spans="4:30">
      <c r="D23" s="164">
        <v>18</v>
      </c>
      <c r="E23" s="164" t="s">
        <v>387</v>
      </c>
      <c r="F23" s="164" t="s">
        <v>366</v>
      </c>
      <c r="G23" s="164" t="s">
        <v>388</v>
      </c>
      <c r="H23" s="165" t="s">
        <v>389</v>
      </c>
      <c r="I23" s="164" t="s">
        <v>244</v>
      </c>
      <c r="J23" s="164" t="s">
        <v>266</v>
      </c>
      <c r="K23" s="224" t="s">
        <v>390</v>
      </c>
      <c r="L23" s="164" t="s">
        <v>391</v>
      </c>
      <c r="M23" s="178" t="s">
        <v>388</v>
      </c>
      <c r="N23" s="178" t="s">
        <v>392</v>
      </c>
      <c r="O23" s="186">
        <f t="shared" si="0"/>
        <v>4000000</v>
      </c>
      <c r="P23" s="222">
        <v>4000000</v>
      </c>
      <c r="Q23" s="199"/>
      <c r="R23" s="199"/>
      <c r="S23" s="164" t="s">
        <v>254</v>
      </c>
      <c r="T23" s="164" t="s">
        <v>270</v>
      </c>
      <c r="U23" s="164" t="s">
        <v>271</v>
      </c>
      <c r="V23" s="164" t="s">
        <v>393</v>
      </c>
      <c r="W23" s="187">
        <v>320000</v>
      </c>
      <c r="X23" s="164" t="s">
        <v>273</v>
      </c>
      <c r="Y23" s="164" t="s">
        <v>393</v>
      </c>
      <c r="Z23" s="164" t="s">
        <v>256</v>
      </c>
      <c r="AA23" s="164" t="s">
        <v>256</v>
      </c>
      <c r="AB23" s="164" t="s">
        <v>258</v>
      </c>
      <c r="AC23" s="164"/>
      <c r="AD23" s="228"/>
    </row>
    <row r="24" s="215" customFormat="1" ht="57.75" hidden="1" customHeight="1" spans="4:30">
      <c r="D24" s="164">
        <v>19</v>
      </c>
      <c r="E24" s="164" t="s">
        <v>394</v>
      </c>
      <c r="F24" s="164" t="s">
        <v>366</v>
      </c>
      <c r="G24" s="164" t="s">
        <v>362</v>
      </c>
      <c r="H24" s="165" t="s">
        <v>395</v>
      </c>
      <c r="I24" s="164" t="s">
        <v>244</v>
      </c>
      <c r="J24" s="164" t="s">
        <v>250</v>
      </c>
      <c r="K24" s="180" t="s">
        <v>396</v>
      </c>
      <c r="L24" s="164" t="s">
        <v>397</v>
      </c>
      <c r="M24" s="178" t="s">
        <v>362</v>
      </c>
      <c r="N24" s="178" t="s">
        <v>398</v>
      </c>
      <c r="O24" s="186">
        <f t="shared" si="0"/>
        <v>600000</v>
      </c>
      <c r="P24" s="222">
        <v>600000</v>
      </c>
      <c r="Q24" s="199"/>
      <c r="R24" s="199"/>
      <c r="S24" s="164" t="s">
        <v>254</v>
      </c>
      <c r="T24" s="164" t="s">
        <v>270</v>
      </c>
      <c r="U24" s="164" t="s">
        <v>281</v>
      </c>
      <c r="V24" s="164" t="s">
        <v>362</v>
      </c>
      <c r="W24" s="164"/>
      <c r="X24" s="164" t="s">
        <v>257</v>
      </c>
      <c r="Y24" s="164" t="s">
        <v>362</v>
      </c>
      <c r="Z24" s="164" t="s">
        <v>256</v>
      </c>
      <c r="AA24" s="164" t="s">
        <v>256</v>
      </c>
      <c r="AB24" s="164" t="s">
        <v>258</v>
      </c>
      <c r="AC24" s="164"/>
      <c r="AD24" s="228"/>
    </row>
    <row r="25" s="215" customFormat="1" ht="59.25" hidden="1" customHeight="1" spans="4:30">
      <c r="D25" s="164">
        <v>20</v>
      </c>
      <c r="E25" s="164" t="s">
        <v>399</v>
      </c>
      <c r="F25" s="164" t="s">
        <v>400</v>
      </c>
      <c r="G25" s="164" t="s">
        <v>358</v>
      </c>
      <c r="H25" s="165" t="s">
        <v>401</v>
      </c>
      <c r="I25" s="164" t="s">
        <v>244</v>
      </c>
      <c r="J25" s="164" t="s">
        <v>250</v>
      </c>
      <c r="K25" s="180" t="s">
        <v>402</v>
      </c>
      <c r="L25" s="164" t="s">
        <v>403</v>
      </c>
      <c r="M25" s="178" t="s">
        <v>362</v>
      </c>
      <c r="N25" s="178" t="s">
        <v>398</v>
      </c>
      <c r="O25" s="186">
        <f t="shared" si="0"/>
        <v>220000</v>
      </c>
      <c r="P25" s="222">
        <v>220000</v>
      </c>
      <c r="Q25" s="199"/>
      <c r="R25" s="199"/>
      <c r="S25" s="164" t="s">
        <v>254</v>
      </c>
      <c r="T25" s="164" t="s">
        <v>270</v>
      </c>
      <c r="U25" s="164" t="s">
        <v>281</v>
      </c>
      <c r="V25" s="164" t="s">
        <v>362</v>
      </c>
      <c r="W25" s="164"/>
      <c r="X25" s="164" t="s">
        <v>257</v>
      </c>
      <c r="Y25" s="164" t="s">
        <v>362</v>
      </c>
      <c r="Z25" s="164" t="s">
        <v>256</v>
      </c>
      <c r="AA25" s="164" t="s">
        <v>256</v>
      </c>
      <c r="AB25" s="164" t="s">
        <v>270</v>
      </c>
      <c r="AC25" s="164"/>
      <c r="AD25" s="228"/>
    </row>
    <row r="26" s="215" customFormat="1" ht="40.15" hidden="1" customHeight="1" spans="4:30">
      <c r="D26" s="164">
        <v>21</v>
      </c>
      <c r="E26" s="178" t="s">
        <v>404</v>
      </c>
      <c r="F26" s="164" t="s">
        <v>247</v>
      </c>
      <c r="G26" s="164" t="s">
        <v>405</v>
      </c>
      <c r="H26" s="162" t="s">
        <v>406</v>
      </c>
      <c r="I26" s="164" t="s">
        <v>243</v>
      </c>
      <c r="J26" s="164" t="s">
        <v>260</v>
      </c>
      <c r="K26" s="180" t="s">
        <v>407</v>
      </c>
      <c r="L26" s="164" t="s">
        <v>408</v>
      </c>
      <c r="M26" s="178" t="s">
        <v>409</v>
      </c>
      <c r="N26" s="178" t="s">
        <v>410</v>
      </c>
      <c r="O26" s="186">
        <f t="shared" si="0"/>
        <v>921031.4</v>
      </c>
      <c r="P26" s="187">
        <v>822911.43</v>
      </c>
      <c r="Q26" s="198">
        <v>98119.97</v>
      </c>
      <c r="R26" s="199"/>
      <c r="S26" s="164" t="s">
        <v>254</v>
      </c>
      <c r="T26" s="164" t="s">
        <v>256</v>
      </c>
      <c r="U26" s="164" t="s">
        <v>256</v>
      </c>
      <c r="V26" s="164" t="s">
        <v>256</v>
      </c>
      <c r="W26" s="164" t="s">
        <v>256</v>
      </c>
      <c r="X26" s="164" t="s">
        <v>257</v>
      </c>
      <c r="Y26" s="164" t="s">
        <v>409</v>
      </c>
      <c r="Z26" s="164" t="s">
        <v>256</v>
      </c>
      <c r="AA26" s="164" t="s">
        <v>256</v>
      </c>
      <c r="AB26" s="164" t="s">
        <v>270</v>
      </c>
      <c r="AC26" s="164"/>
      <c r="AD26" s="228"/>
    </row>
    <row r="27" s="215" customFormat="1" ht="40.15" hidden="1" customHeight="1" spans="4:30">
      <c r="D27" s="164">
        <v>22</v>
      </c>
      <c r="E27" s="178" t="s">
        <v>411</v>
      </c>
      <c r="F27" s="164" t="s">
        <v>247</v>
      </c>
      <c r="G27" s="164" t="s">
        <v>405</v>
      </c>
      <c r="H27" s="162" t="s">
        <v>412</v>
      </c>
      <c r="I27" s="164" t="s">
        <v>243</v>
      </c>
      <c r="J27" s="164" t="s">
        <v>333</v>
      </c>
      <c r="K27" s="180" t="s">
        <v>413</v>
      </c>
      <c r="L27" s="164" t="s">
        <v>414</v>
      </c>
      <c r="M27" s="178" t="s">
        <v>415</v>
      </c>
      <c r="N27" s="178" t="s">
        <v>416</v>
      </c>
      <c r="O27" s="186">
        <f t="shared" si="0"/>
        <v>170921.66</v>
      </c>
      <c r="P27" s="187">
        <v>148659.83</v>
      </c>
      <c r="Q27" s="198">
        <v>22261.83</v>
      </c>
      <c r="R27" s="199"/>
      <c r="S27" s="164" t="s">
        <v>254</v>
      </c>
      <c r="T27" s="164" t="s">
        <v>256</v>
      </c>
      <c r="U27" s="164" t="s">
        <v>256</v>
      </c>
      <c r="V27" s="164" t="s">
        <v>256</v>
      </c>
      <c r="W27" s="164" t="s">
        <v>256</v>
      </c>
      <c r="X27" s="164" t="s">
        <v>257</v>
      </c>
      <c r="Y27" s="164" t="s">
        <v>415</v>
      </c>
      <c r="Z27" s="164" t="s">
        <v>256</v>
      </c>
      <c r="AA27" s="164" t="s">
        <v>256</v>
      </c>
      <c r="AB27" s="164" t="s">
        <v>270</v>
      </c>
      <c r="AC27" s="164"/>
      <c r="AD27" s="228"/>
    </row>
    <row r="28" s="215" customFormat="1" ht="40.15" hidden="1" customHeight="1" spans="4:30">
      <c r="D28" s="164">
        <v>23</v>
      </c>
      <c r="E28" s="164" t="s">
        <v>165</v>
      </c>
      <c r="F28" s="164" t="s">
        <v>302</v>
      </c>
      <c r="G28" s="164" t="s">
        <v>417</v>
      </c>
      <c r="H28" s="218" t="s">
        <v>418</v>
      </c>
      <c r="I28" s="164" t="s">
        <v>243</v>
      </c>
      <c r="J28" s="164" t="s">
        <v>260</v>
      </c>
      <c r="K28" s="180" t="s">
        <v>419</v>
      </c>
      <c r="L28" s="164" t="s">
        <v>420</v>
      </c>
      <c r="M28" s="13" t="s">
        <v>417</v>
      </c>
      <c r="N28" s="13" t="s">
        <v>421</v>
      </c>
      <c r="O28" s="186">
        <f t="shared" si="0"/>
        <v>2471133.67</v>
      </c>
      <c r="P28" s="179">
        <v>2000000</v>
      </c>
      <c r="Q28" s="179">
        <v>471133.67</v>
      </c>
      <c r="R28" s="199"/>
      <c r="S28" s="164" t="s">
        <v>254</v>
      </c>
      <c r="T28" s="164" t="s">
        <v>256</v>
      </c>
      <c r="U28" s="164" t="s">
        <v>256</v>
      </c>
      <c r="V28" s="164" t="s">
        <v>256</v>
      </c>
      <c r="W28" s="164" t="s">
        <v>256</v>
      </c>
      <c r="X28" s="164" t="s">
        <v>257</v>
      </c>
      <c r="Y28" s="164" t="s">
        <v>417</v>
      </c>
      <c r="Z28" s="164" t="s">
        <v>256</v>
      </c>
      <c r="AA28" s="164" t="s">
        <v>256</v>
      </c>
      <c r="AB28" s="164" t="s">
        <v>258</v>
      </c>
      <c r="AC28" s="164"/>
      <c r="AD28" s="228"/>
    </row>
    <row r="29" s="215" customFormat="1" ht="40.15" hidden="1" customHeight="1" spans="4:30">
      <c r="D29" s="164">
        <v>24</v>
      </c>
      <c r="E29" s="164" t="s">
        <v>167</v>
      </c>
      <c r="F29" s="164" t="s">
        <v>302</v>
      </c>
      <c r="G29" s="164" t="s">
        <v>422</v>
      </c>
      <c r="H29" s="218" t="s">
        <v>423</v>
      </c>
      <c r="I29" s="164" t="s">
        <v>243</v>
      </c>
      <c r="J29" s="164" t="s">
        <v>424</v>
      </c>
      <c r="K29" s="180" t="s">
        <v>425</v>
      </c>
      <c r="L29" s="164" t="s">
        <v>426</v>
      </c>
      <c r="M29" s="13" t="s">
        <v>427</v>
      </c>
      <c r="N29" s="13" t="s">
        <v>428</v>
      </c>
      <c r="O29" s="186">
        <f t="shared" si="0"/>
        <v>913508.94</v>
      </c>
      <c r="P29" s="187">
        <v>700000</v>
      </c>
      <c r="Q29" s="198">
        <v>213508.94</v>
      </c>
      <c r="R29" s="199"/>
      <c r="S29" s="164" t="s">
        <v>254</v>
      </c>
      <c r="T29" s="164" t="s">
        <v>256</v>
      </c>
      <c r="U29" s="164" t="s">
        <v>256</v>
      </c>
      <c r="V29" s="164" t="s">
        <v>256</v>
      </c>
      <c r="W29" s="164" t="s">
        <v>256</v>
      </c>
      <c r="X29" s="164" t="s">
        <v>257</v>
      </c>
      <c r="Y29" s="164" t="s">
        <v>427</v>
      </c>
      <c r="Z29" s="164" t="s">
        <v>256</v>
      </c>
      <c r="AA29" s="164" t="s">
        <v>256</v>
      </c>
      <c r="AB29" s="164" t="s">
        <v>270</v>
      </c>
      <c r="AC29" s="164"/>
      <c r="AD29" s="228"/>
    </row>
    <row r="30" s="215" customFormat="1" ht="59.25" hidden="1" customHeight="1" spans="4:30">
      <c r="D30" s="164">
        <v>25</v>
      </c>
      <c r="E30" s="164" t="s">
        <v>168</v>
      </c>
      <c r="F30" s="164" t="s">
        <v>302</v>
      </c>
      <c r="G30" s="164" t="s">
        <v>422</v>
      </c>
      <c r="H30" s="218" t="s">
        <v>429</v>
      </c>
      <c r="I30" s="164" t="s">
        <v>243</v>
      </c>
      <c r="J30" s="164" t="s">
        <v>424</v>
      </c>
      <c r="K30" s="180" t="s">
        <v>430</v>
      </c>
      <c r="L30" s="164" t="s">
        <v>431</v>
      </c>
      <c r="M30" s="13" t="s">
        <v>432</v>
      </c>
      <c r="N30" s="13" t="s">
        <v>433</v>
      </c>
      <c r="O30" s="186">
        <f t="shared" si="0"/>
        <v>1560731.17</v>
      </c>
      <c r="P30" s="187">
        <v>1500000</v>
      </c>
      <c r="Q30" s="198">
        <v>60731.17</v>
      </c>
      <c r="R30" s="199"/>
      <c r="S30" s="164" t="s">
        <v>254</v>
      </c>
      <c r="T30" s="164" t="s">
        <v>256</v>
      </c>
      <c r="U30" s="164" t="s">
        <v>256</v>
      </c>
      <c r="V30" s="164" t="s">
        <v>256</v>
      </c>
      <c r="W30" s="164" t="s">
        <v>256</v>
      </c>
      <c r="X30" s="164" t="s">
        <v>257</v>
      </c>
      <c r="Y30" s="164" t="s">
        <v>432</v>
      </c>
      <c r="Z30" s="164" t="s">
        <v>256</v>
      </c>
      <c r="AA30" s="164" t="s">
        <v>256</v>
      </c>
      <c r="AB30" s="164" t="s">
        <v>270</v>
      </c>
      <c r="AC30" s="164"/>
      <c r="AD30" s="228"/>
    </row>
    <row r="31" s="215" customFormat="1" ht="40.15" hidden="1" customHeight="1" spans="4:30">
      <c r="D31" s="164">
        <v>26</v>
      </c>
      <c r="E31" s="164" t="s">
        <v>169</v>
      </c>
      <c r="F31" s="164" t="s">
        <v>302</v>
      </c>
      <c r="G31" s="164" t="s">
        <v>422</v>
      </c>
      <c r="H31" s="162" t="s">
        <v>434</v>
      </c>
      <c r="I31" s="164" t="s">
        <v>243</v>
      </c>
      <c r="J31" s="164" t="s">
        <v>424</v>
      </c>
      <c r="K31" s="180" t="s">
        <v>435</v>
      </c>
      <c r="L31" s="164" t="s">
        <v>436</v>
      </c>
      <c r="M31" s="13" t="s">
        <v>437</v>
      </c>
      <c r="N31" s="13" t="s">
        <v>438</v>
      </c>
      <c r="O31" s="186">
        <f t="shared" si="0"/>
        <v>700000</v>
      </c>
      <c r="P31" s="179">
        <v>700000</v>
      </c>
      <c r="Q31" s="199"/>
      <c r="R31" s="199"/>
      <c r="S31" s="164" t="s">
        <v>254</v>
      </c>
      <c r="T31" s="164" t="s">
        <v>256</v>
      </c>
      <c r="U31" s="164" t="s">
        <v>256</v>
      </c>
      <c r="V31" s="164" t="s">
        <v>256</v>
      </c>
      <c r="W31" s="164" t="s">
        <v>256</v>
      </c>
      <c r="X31" s="164" t="s">
        <v>257</v>
      </c>
      <c r="Y31" s="164" t="s">
        <v>437</v>
      </c>
      <c r="Z31" s="164" t="s">
        <v>256</v>
      </c>
      <c r="AA31" s="164" t="s">
        <v>256</v>
      </c>
      <c r="AB31" s="164" t="s">
        <v>270</v>
      </c>
      <c r="AC31" s="164" t="s">
        <v>439</v>
      </c>
      <c r="AD31" s="228"/>
    </row>
    <row r="32" s="215" customFormat="1" ht="97.5" hidden="1" customHeight="1" spans="4:30">
      <c r="D32" s="164">
        <v>27</v>
      </c>
      <c r="E32" s="164" t="s">
        <v>170</v>
      </c>
      <c r="F32" s="164" t="s">
        <v>302</v>
      </c>
      <c r="G32" s="164" t="s">
        <v>417</v>
      </c>
      <c r="H32" s="218" t="s">
        <v>440</v>
      </c>
      <c r="I32" s="164" t="s">
        <v>243</v>
      </c>
      <c r="J32" s="164" t="s">
        <v>260</v>
      </c>
      <c r="K32" s="180" t="s">
        <v>441</v>
      </c>
      <c r="L32" s="164" t="s">
        <v>442</v>
      </c>
      <c r="M32" s="13" t="s">
        <v>443</v>
      </c>
      <c r="N32" s="13" t="s">
        <v>444</v>
      </c>
      <c r="O32" s="186">
        <f t="shared" si="0"/>
        <v>1600000</v>
      </c>
      <c r="P32" s="187">
        <v>1600000</v>
      </c>
      <c r="Q32" s="199"/>
      <c r="R32" s="199"/>
      <c r="S32" s="164" t="s">
        <v>254</v>
      </c>
      <c r="T32" s="164" t="s">
        <v>256</v>
      </c>
      <c r="U32" s="164" t="s">
        <v>256</v>
      </c>
      <c r="V32" s="164" t="s">
        <v>256</v>
      </c>
      <c r="W32" s="164" t="s">
        <v>256</v>
      </c>
      <c r="X32" s="164" t="s">
        <v>257</v>
      </c>
      <c r="Y32" s="164" t="s">
        <v>417</v>
      </c>
      <c r="Z32" s="164" t="s">
        <v>256</v>
      </c>
      <c r="AA32" s="164" t="s">
        <v>256</v>
      </c>
      <c r="AB32" s="164" t="s">
        <v>270</v>
      </c>
      <c r="AC32" s="164"/>
      <c r="AD32" s="228"/>
    </row>
    <row r="33" s="215" customFormat="1" ht="63" hidden="1" customHeight="1" spans="4:30">
      <c r="D33" s="164">
        <v>28</v>
      </c>
      <c r="E33" s="164" t="s">
        <v>171</v>
      </c>
      <c r="F33" s="164" t="s">
        <v>302</v>
      </c>
      <c r="G33" s="164" t="s">
        <v>417</v>
      </c>
      <c r="H33" s="218" t="s">
        <v>445</v>
      </c>
      <c r="I33" s="164" t="s">
        <v>243</v>
      </c>
      <c r="J33" s="164" t="s">
        <v>260</v>
      </c>
      <c r="K33" s="180" t="s">
        <v>446</v>
      </c>
      <c r="L33" s="164" t="s">
        <v>447</v>
      </c>
      <c r="M33" s="13" t="s">
        <v>427</v>
      </c>
      <c r="N33" s="13" t="s">
        <v>428</v>
      </c>
      <c r="O33" s="186">
        <f t="shared" si="0"/>
        <v>1500000</v>
      </c>
      <c r="P33" s="187">
        <v>1500000</v>
      </c>
      <c r="Q33" s="199"/>
      <c r="R33" s="199"/>
      <c r="S33" s="164" t="s">
        <v>254</v>
      </c>
      <c r="T33" s="164" t="s">
        <v>256</v>
      </c>
      <c r="U33" s="164" t="s">
        <v>256</v>
      </c>
      <c r="V33" s="164" t="s">
        <v>256</v>
      </c>
      <c r="W33" s="164" t="s">
        <v>256</v>
      </c>
      <c r="X33" s="164" t="s">
        <v>257</v>
      </c>
      <c r="Y33" s="164" t="s">
        <v>427</v>
      </c>
      <c r="Z33" s="164" t="s">
        <v>256</v>
      </c>
      <c r="AA33" s="164" t="s">
        <v>256</v>
      </c>
      <c r="AB33" s="164" t="s">
        <v>270</v>
      </c>
      <c r="AC33" s="164"/>
      <c r="AD33" s="228"/>
    </row>
    <row r="34" s="215" customFormat="1" ht="63" hidden="1" customHeight="1" spans="4:30">
      <c r="D34" s="164">
        <v>29</v>
      </c>
      <c r="E34" s="164" t="s">
        <v>172</v>
      </c>
      <c r="F34" s="164" t="s">
        <v>302</v>
      </c>
      <c r="G34" s="164" t="s">
        <v>417</v>
      </c>
      <c r="H34" s="218" t="s">
        <v>448</v>
      </c>
      <c r="I34" s="164" t="s">
        <v>243</v>
      </c>
      <c r="J34" s="164" t="s">
        <v>260</v>
      </c>
      <c r="K34" s="180" t="s">
        <v>449</v>
      </c>
      <c r="L34" s="164" t="s">
        <v>450</v>
      </c>
      <c r="M34" s="13" t="s">
        <v>316</v>
      </c>
      <c r="N34" s="13" t="s">
        <v>317</v>
      </c>
      <c r="O34" s="186">
        <f t="shared" si="0"/>
        <v>614824.98</v>
      </c>
      <c r="P34" s="187">
        <v>500000</v>
      </c>
      <c r="Q34" s="198">
        <v>114824.98</v>
      </c>
      <c r="R34" s="199"/>
      <c r="S34" s="164" t="s">
        <v>254</v>
      </c>
      <c r="T34" s="164" t="s">
        <v>256</v>
      </c>
      <c r="U34" s="164" t="s">
        <v>256</v>
      </c>
      <c r="V34" s="164" t="s">
        <v>256</v>
      </c>
      <c r="W34" s="164" t="s">
        <v>256</v>
      </c>
      <c r="X34" s="164" t="s">
        <v>257</v>
      </c>
      <c r="Y34" s="164" t="s">
        <v>316</v>
      </c>
      <c r="Z34" s="164" t="s">
        <v>256</v>
      </c>
      <c r="AA34" s="164" t="s">
        <v>256</v>
      </c>
      <c r="AB34" s="164" t="s">
        <v>270</v>
      </c>
      <c r="AC34" s="164"/>
      <c r="AD34" s="228"/>
    </row>
    <row r="35" s="215" customFormat="1" ht="58.5" customHeight="1" spans="4:30">
      <c r="D35" s="164">
        <v>30</v>
      </c>
      <c r="E35" s="164" t="s">
        <v>451</v>
      </c>
      <c r="F35" s="164" t="s">
        <v>335</v>
      </c>
      <c r="G35" s="164" t="s">
        <v>452</v>
      </c>
      <c r="H35" s="162" t="s">
        <v>453</v>
      </c>
      <c r="I35" s="164" t="s">
        <v>243</v>
      </c>
      <c r="J35" s="164" t="s">
        <v>260</v>
      </c>
      <c r="K35" s="180" t="s">
        <v>454</v>
      </c>
      <c r="L35" s="164" t="s">
        <v>455</v>
      </c>
      <c r="M35" s="13" t="s">
        <v>351</v>
      </c>
      <c r="N35" s="13" t="s">
        <v>456</v>
      </c>
      <c r="O35" s="186">
        <f t="shared" si="0"/>
        <v>1048187.93</v>
      </c>
      <c r="P35" s="187">
        <v>1048187.93</v>
      </c>
      <c r="Q35" s="199"/>
      <c r="R35" s="199"/>
      <c r="S35" s="164" t="s">
        <v>254</v>
      </c>
      <c r="T35" s="164" t="s">
        <v>256</v>
      </c>
      <c r="U35" s="164" t="s">
        <v>256</v>
      </c>
      <c r="V35" s="164" t="s">
        <v>256</v>
      </c>
      <c r="W35" s="164" t="s">
        <v>256</v>
      </c>
      <c r="X35" s="164" t="s">
        <v>257</v>
      </c>
      <c r="Y35" s="208" t="s">
        <v>457</v>
      </c>
      <c r="Z35" s="164" t="s">
        <v>256</v>
      </c>
      <c r="AA35" s="164" t="s">
        <v>256</v>
      </c>
      <c r="AB35" s="164" t="s">
        <v>270</v>
      </c>
      <c r="AC35" s="164"/>
      <c r="AD35" s="228"/>
    </row>
    <row r="36" s="215" customFormat="1" ht="58.5" customHeight="1" spans="4:30">
      <c r="D36" s="164">
        <v>31</v>
      </c>
      <c r="E36" s="164" t="s">
        <v>458</v>
      </c>
      <c r="F36" s="164" t="s">
        <v>335</v>
      </c>
      <c r="G36" s="164" t="s">
        <v>452</v>
      </c>
      <c r="H36" s="162" t="s">
        <v>459</v>
      </c>
      <c r="I36" s="164" t="s">
        <v>243</v>
      </c>
      <c r="J36" s="164" t="s">
        <v>424</v>
      </c>
      <c r="K36" s="180" t="s">
        <v>460</v>
      </c>
      <c r="L36" s="164" t="s">
        <v>461</v>
      </c>
      <c r="M36" s="13" t="s">
        <v>462</v>
      </c>
      <c r="N36" s="13" t="s">
        <v>463</v>
      </c>
      <c r="O36" s="186">
        <f t="shared" si="0"/>
        <v>374760.4</v>
      </c>
      <c r="P36" s="187">
        <v>355172.7</v>
      </c>
      <c r="Q36" s="198">
        <v>19587.7</v>
      </c>
      <c r="R36" s="199"/>
      <c r="S36" s="164" t="s">
        <v>254</v>
      </c>
      <c r="T36" s="164" t="s">
        <v>256</v>
      </c>
      <c r="U36" s="164" t="s">
        <v>256</v>
      </c>
      <c r="V36" s="164" t="s">
        <v>256</v>
      </c>
      <c r="W36" s="164" t="s">
        <v>256</v>
      </c>
      <c r="X36" s="164" t="s">
        <v>257</v>
      </c>
      <c r="Y36" s="208" t="s">
        <v>464</v>
      </c>
      <c r="Z36" s="164" t="s">
        <v>256</v>
      </c>
      <c r="AA36" s="164" t="s">
        <v>256</v>
      </c>
      <c r="AB36" s="164" t="s">
        <v>270</v>
      </c>
      <c r="AC36" s="164"/>
      <c r="AD36" s="228"/>
    </row>
    <row r="37" s="215" customFormat="1" ht="78.75" customHeight="1" spans="4:30">
      <c r="D37" s="164">
        <v>32</v>
      </c>
      <c r="E37" s="167" t="s">
        <v>465</v>
      </c>
      <c r="F37" s="164" t="s">
        <v>335</v>
      </c>
      <c r="G37" s="167" t="s">
        <v>452</v>
      </c>
      <c r="H37" s="162" t="s">
        <v>466</v>
      </c>
      <c r="I37" s="164" t="s">
        <v>243</v>
      </c>
      <c r="J37" s="164" t="s">
        <v>260</v>
      </c>
      <c r="K37" s="180" t="s">
        <v>467</v>
      </c>
      <c r="L37" s="164" t="s">
        <v>468</v>
      </c>
      <c r="M37" s="225" t="s">
        <v>469</v>
      </c>
      <c r="N37" s="13" t="s">
        <v>470</v>
      </c>
      <c r="O37" s="186">
        <f t="shared" si="0"/>
        <v>2813948.75</v>
      </c>
      <c r="P37" s="226">
        <v>2813948.75</v>
      </c>
      <c r="Q37" s="167"/>
      <c r="R37" s="167"/>
      <c r="S37" s="164" t="s">
        <v>254</v>
      </c>
      <c r="T37" s="164" t="s">
        <v>256</v>
      </c>
      <c r="U37" s="164" t="s">
        <v>256</v>
      </c>
      <c r="V37" s="164" t="s">
        <v>256</v>
      </c>
      <c r="W37" s="164" t="s">
        <v>256</v>
      </c>
      <c r="X37" s="164" t="s">
        <v>257</v>
      </c>
      <c r="Y37" s="208" t="s">
        <v>464</v>
      </c>
      <c r="Z37" s="164" t="s">
        <v>256</v>
      </c>
      <c r="AA37" s="164" t="s">
        <v>256</v>
      </c>
      <c r="AB37" s="164" t="s">
        <v>270</v>
      </c>
      <c r="AC37" s="164"/>
      <c r="AD37" s="228"/>
    </row>
    <row r="38" s="215" customFormat="1" ht="153.75" customHeight="1" spans="4:30">
      <c r="D38" s="164">
        <v>33</v>
      </c>
      <c r="E38" s="167" t="s">
        <v>471</v>
      </c>
      <c r="F38" s="164" t="s">
        <v>335</v>
      </c>
      <c r="G38" s="167" t="s">
        <v>452</v>
      </c>
      <c r="H38" s="162" t="s">
        <v>472</v>
      </c>
      <c r="I38" s="164" t="s">
        <v>243</v>
      </c>
      <c r="J38" s="164" t="s">
        <v>260</v>
      </c>
      <c r="K38" s="180" t="s">
        <v>473</v>
      </c>
      <c r="L38" s="164" t="s">
        <v>474</v>
      </c>
      <c r="M38" s="225" t="s">
        <v>475</v>
      </c>
      <c r="N38" s="13" t="s">
        <v>476</v>
      </c>
      <c r="O38" s="186">
        <f t="shared" si="0"/>
        <v>4119710.04</v>
      </c>
      <c r="P38" s="226">
        <v>4119710.04</v>
      </c>
      <c r="Q38" s="167"/>
      <c r="R38" s="167"/>
      <c r="S38" s="164" t="s">
        <v>254</v>
      </c>
      <c r="T38" s="164" t="s">
        <v>256</v>
      </c>
      <c r="U38" s="164" t="s">
        <v>256</v>
      </c>
      <c r="V38" s="164" t="s">
        <v>256</v>
      </c>
      <c r="W38" s="164" t="s">
        <v>256</v>
      </c>
      <c r="X38" s="164" t="s">
        <v>257</v>
      </c>
      <c r="Y38" s="208" t="s">
        <v>464</v>
      </c>
      <c r="Z38" s="164" t="s">
        <v>256</v>
      </c>
      <c r="AA38" s="164" t="s">
        <v>256</v>
      </c>
      <c r="AB38" s="164" t="s">
        <v>270</v>
      </c>
      <c r="AC38" s="164"/>
      <c r="AD38" s="228"/>
    </row>
    <row r="39" s="215" customFormat="1" ht="57.75" customHeight="1" spans="4:30">
      <c r="D39" s="164">
        <v>34</v>
      </c>
      <c r="E39" s="164" t="s">
        <v>477</v>
      </c>
      <c r="F39" s="164" t="s">
        <v>335</v>
      </c>
      <c r="G39" s="164" t="s">
        <v>452</v>
      </c>
      <c r="H39" s="162" t="s">
        <v>478</v>
      </c>
      <c r="I39" s="164" t="s">
        <v>243</v>
      </c>
      <c r="J39" s="164" t="s">
        <v>260</v>
      </c>
      <c r="K39" s="180" t="s">
        <v>479</v>
      </c>
      <c r="L39" s="164" t="s">
        <v>480</v>
      </c>
      <c r="M39" s="13" t="s">
        <v>481</v>
      </c>
      <c r="N39" s="13" t="s">
        <v>482</v>
      </c>
      <c r="O39" s="186">
        <f t="shared" si="0"/>
        <v>254073.45</v>
      </c>
      <c r="P39" s="187">
        <v>254073.45</v>
      </c>
      <c r="Q39" s="199"/>
      <c r="R39" s="199"/>
      <c r="S39" s="164" t="s">
        <v>254</v>
      </c>
      <c r="T39" s="164" t="s">
        <v>256</v>
      </c>
      <c r="U39" s="164" t="s">
        <v>256</v>
      </c>
      <c r="V39" s="164" t="s">
        <v>256</v>
      </c>
      <c r="W39" s="164" t="s">
        <v>256</v>
      </c>
      <c r="X39" s="164" t="s">
        <v>257</v>
      </c>
      <c r="Y39" s="164" t="s">
        <v>481</v>
      </c>
      <c r="Z39" s="164" t="s">
        <v>256</v>
      </c>
      <c r="AA39" s="164" t="s">
        <v>256</v>
      </c>
      <c r="AB39" s="164" t="s">
        <v>270</v>
      </c>
      <c r="AC39" s="164"/>
      <c r="AD39" s="228"/>
    </row>
    <row r="40" s="215" customFormat="1" ht="75" customHeight="1" spans="4:30">
      <c r="D40" s="164">
        <v>35</v>
      </c>
      <c r="E40" s="164" t="s">
        <v>483</v>
      </c>
      <c r="F40" s="164" t="s">
        <v>335</v>
      </c>
      <c r="G40" s="164" t="s">
        <v>452</v>
      </c>
      <c r="H40" s="162" t="s">
        <v>484</v>
      </c>
      <c r="I40" s="164" t="s">
        <v>243</v>
      </c>
      <c r="J40" s="164" t="s">
        <v>260</v>
      </c>
      <c r="K40" s="180" t="s">
        <v>485</v>
      </c>
      <c r="L40" s="164" t="s">
        <v>486</v>
      </c>
      <c r="M40" s="13" t="s">
        <v>462</v>
      </c>
      <c r="N40" s="13" t="s">
        <v>487</v>
      </c>
      <c r="O40" s="186">
        <f t="shared" si="0"/>
        <v>300291.76</v>
      </c>
      <c r="P40" s="187">
        <v>300291.76</v>
      </c>
      <c r="Q40" s="199"/>
      <c r="R40" s="199"/>
      <c r="S40" s="164" t="s">
        <v>254</v>
      </c>
      <c r="T40" s="164" t="s">
        <v>256</v>
      </c>
      <c r="U40" s="164" t="s">
        <v>256</v>
      </c>
      <c r="V40" s="164" t="s">
        <v>256</v>
      </c>
      <c r="W40" s="164" t="s">
        <v>256</v>
      </c>
      <c r="X40" s="164" t="s">
        <v>257</v>
      </c>
      <c r="Y40" s="208" t="s">
        <v>457</v>
      </c>
      <c r="Z40" s="164" t="s">
        <v>256</v>
      </c>
      <c r="AA40" s="164" t="s">
        <v>256</v>
      </c>
      <c r="AB40" s="164" t="s">
        <v>270</v>
      </c>
      <c r="AC40" s="164"/>
      <c r="AD40" s="228"/>
    </row>
    <row r="41" s="215" customFormat="1" ht="54.75" customHeight="1" spans="4:30">
      <c r="D41" s="164">
        <v>36</v>
      </c>
      <c r="E41" s="167" t="s">
        <v>488</v>
      </c>
      <c r="F41" s="164" t="s">
        <v>335</v>
      </c>
      <c r="G41" s="164" t="s">
        <v>464</v>
      </c>
      <c r="H41" s="180" t="s">
        <v>489</v>
      </c>
      <c r="I41" s="164" t="s">
        <v>243</v>
      </c>
      <c r="J41" s="164" t="s">
        <v>260</v>
      </c>
      <c r="K41" s="180" t="s">
        <v>490</v>
      </c>
      <c r="L41" s="164" t="s">
        <v>491</v>
      </c>
      <c r="M41" s="13" t="s">
        <v>462</v>
      </c>
      <c r="N41" s="13" t="s">
        <v>463</v>
      </c>
      <c r="O41" s="186">
        <f t="shared" si="0"/>
        <v>104118</v>
      </c>
      <c r="P41" s="187">
        <v>104118</v>
      </c>
      <c r="Q41" s="199"/>
      <c r="R41" s="199"/>
      <c r="S41" s="164" t="s">
        <v>254</v>
      </c>
      <c r="T41" s="164" t="s">
        <v>256</v>
      </c>
      <c r="U41" s="164" t="s">
        <v>256</v>
      </c>
      <c r="V41" s="164" t="s">
        <v>256</v>
      </c>
      <c r="W41" s="164" t="s">
        <v>256</v>
      </c>
      <c r="X41" s="164" t="s">
        <v>257</v>
      </c>
      <c r="Y41" s="208" t="s">
        <v>464</v>
      </c>
      <c r="Z41" s="164" t="s">
        <v>256</v>
      </c>
      <c r="AA41" s="164" t="s">
        <v>256</v>
      </c>
      <c r="AB41" s="164" t="s">
        <v>270</v>
      </c>
      <c r="AC41" s="164" t="s">
        <v>492</v>
      </c>
      <c r="AD41" s="228"/>
    </row>
    <row r="42" s="215" customFormat="1" ht="54" customHeight="1" spans="4:30">
      <c r="D42" s="164">
        <v>37</v>
      </c>
      <c r="E42" s="217"/>
      <c r="F42" s="164" t="s">
        <v>335</v>
      </c>
      <c r="G42" s="164" t="s">
        <v>464</v>
      </c>
      <c r="H42" s="180" t="s">
        <v>493</v>
      </c>
      <c r="I42" s="164" t="s">
        <v>243</v>
      </c>
      <c r="J42" s="164" t="s">
        <v>260</v>
      </c>
      <c r="K42" s="180" t="s">
        <v>494</v>
      </c>
      <c r="L42" s="164" t="s">
        <v>495</v>
      </c>
      <c r="M42" s="13" t="s">
        <v>496</v>
      </c>
      <c r="N42" s="13" t="s">
        <v>497</v>
      </c>
      <c r="O42" s="186">
        <f t="shared" si="0"/>
        <v>127464.94</v>
      </c>
      <c r="P42" s="187">
        <v>127464.94</v>
      </c>
      <c r="Q42" s="199"/>
      <c r="R42" s="199"/>
      <c r="S42" s="164" t="s">
        <v>254</v>
      </c>
      <c r="T42" s="164" t="s">
        <v>256</v>
      </c>
      <c r="U42" s="164" t="s">
        <v>256</v>
      </c>
      <c r="V42" s="164" t="s">
        <v>256</v>
      </c>
      <c r="W42" s="164" t="s">
        <v>256</v>
      </c>
      <c r="X42" s="164" t="s">
        <v>257</v>
      </c>
      <c r="Y42" s="208" t="s">
        <v>464</v>
      </c>
      <c r="Z42" s="164" t="s">
        <v>256</v>
      </c>
      <c r="AA42" s="164" t="s">
        <v>256</v>
      </c>
      <c r="AB42" s="164" t="s">
        <v>270</v>
      </c>
      <c r="AC42" s="164" t="s">
        <v>492</v>
      </c>
      <c r="AD42" s="228"/>
    </row>
    <row r="43" s="215" customFormat="1" ht="81.75" customHeight="1" spans="4:30">
      <c r="D43" s="164">
        <v>38</v>
      </c>
      <c r="E43" s="217"/>
      <c r="F43" s="164" t="s">
        <v>335</v>
      </c>
      <c r="G43" s="164" t="s">
        <v>464</v>
      </c>
      <c r="H43" s="162" t="s">
        <v>498</v>
      </c>
      <c r="I43" s="164" t="s">
        <v>243</v>
      </c>
      <c r="J43" s="164" t="s">
        <v>260</v>
      </c>
      <c r="K43" s="180" t="s">
        <v>499</v>
      </c>
      <c r="L43" s="164" t="s">
        <v>500</v>
      </c>
      <c r="M43" s="13" t="s">
        <v>501</v>
      </c>
      <c r="N43" s="13" t="s">
        <v>502</v>
      </c>
      <c r="O43" s="186">
        <f t="shared" si="0"/>
        <v>1270700.4</v>
      </c>
      <c r="P43" s="187">
        <v>449259.43</v>
      </c>
      <c r="Q43" s="198">
        <v>821440.97</v>
      </c>
      <c r="R43" s="199"/>
      <c r="S43" s="164" t="s">
        <v>254</v>
      </c>
      <c r="T43" s="164" t="s">
        <v>256</v>
      </c>
      <c r="U43" s="164" t="s">
        <v>256</v>
      </c>
      <c r="V43" s="164" t="s">
        <v>256</v>
      </c>
      <c r="W43" s="164" t="s">
        <v>256</v>
      </c>
      <c r="X43" s="164" t="s">
        <v>257</v>
      </c>
      <c r="Y43" s="208" t="s">
        <v>464</v>
      </c>
      <c r="Z43" s="164" t="s">
        <v>256</v>
      </c>
      <c r="AA43" s="164" t="s">
        <v>256</v>
      </c>
      <c r="AB43" s="164" t="s">
        <v>270</v>
      </c>
      <c r="AC43" s="164" t="s">
        <v>492</v>
      </c>
      <c r="AD43" s="228"/>
    </row>
    <row r="44" s="215" customFormat="1" ht="50.25" customHeight="1" spans="4:30">
      <c r="D44" s="164">
        <v>39</v>
      </c>
      <c r="E44" s="217"/>
      <c r="F44" s="164" t="s">
        <v>335</v>
      </c>
      <c r="G44" s="164" t="s">
        <v>464</v>
      </c>
      <c r="H44" s="180" t="s">
        <v>503</v>
      </c>
      <c r="I44" s="164" t="s">
        <v>243</v>
      </c>
      <c r="J44" s="164" t="s">
        <v>260</v>
      </c>
      <c r="K44" s="180" t="s">
        <v>504</v>
      </c>
      <c r="L44" s="164" t="s">
        <v>505</v>
      </c>
      <c r="M44" s="13" t="s">
        <v>501</v>
      </c>
      <c r="N44" s="13" t="s">
        <v>502</v>
      </c>
      <c r="O44" s="186">
        <f t="shared" si="0"/>
        <v>103513.9</v>
      </c>
      <c r="P44" s="187">
        <v>103513.9</v>
      </c>
      <c r="Q44" s="199"/>
      <c r="R44" s="199"/>
      <c r="S44" s="164" t="s">
        <v>254</v>
      </c>
      <c r="T44" s="164" t="s">
        <v>256</v>
      </c>
      <c r="U44" s="164" t="s">
        <v>256</v>
      </c>
      <c r="V44" s="164" t="s">
        <v>256</v>
      </c>
      <c r="W44" s="164" t="s">
        <v>256</v>
      </c>
      <c r="X44" s="164" t="s">
        <v>257</v>
      </c>
      <c r="Y44" s="208" t="s">
        <v>464</v>
      </c>
      <c r="Z44" s="164" t="s">
        <v>256</v>
      </c>
      <c r="AA44" s="164" t="s">
        <v>256</v>
      </c>
      <c r="AB44" s="164" t="s">
        <v>270</v>
      </c>
      <c r="AC44" s="164" t="s">
        <v>492</v>
      </c>
      <c r="AD44" s="228"/>
    </row>
    <row r="45" s="215" customFormat="1" ht="50.25" customHeight="1" spans="4:30">
      <c r="D45" s="164">
        <v>40</v>
      </c>
      <c r="E45" s="217"/>
      <c r="F45" s="164" t="s">
        <v>335</v>
      </c>
      <c r="G45" s="164" t="s">
        <v>464</v>
      </c>
      <c r="H45" s="180" t="s">
        <v>506</v>
      </c>
      <c r="I45" s="164" t="s">
        <v>243</v>
      </c>
      <c r="J45" s="164" t="s">
        <v>260</v>
      </c>
      <c r="K45" s="180" t="s">
        <v>507</v>
      </c>
      <c r="L45" s="164" t="s">
        <v>508</v>
      </c>
      <c r="M45" s="13" t="s">
        <v>462</v>
      </c>
      <c r="N45" s="13" t="s">
        <v>463</v>
      </c>
      <c r="O45" s="186">
        <f t="shared" si="0"/>
        <v>270920.05</v>
      </c>
      <c r="P45" s="187">
        <v>270920.05</v>
      </c>
      <c r="Q45" s="199"/>
      <c r="R45" s="199"/>
      <c r="S45" s="164" t="s">
        <v>254</v>
      </c>
      <c r="T45" s="164" t="s">
        <v>256</v>
      </c>
      <c r="U45" s="164" t="s">
        <v>256</v>
      </c>
      <c r="V45" s="164" t="s">
        <v>256</v>
      </c>
      <c r="W45" s="164" t="s">
        <v>256</v>
      </c>
      <c r="X45" s="164" t="s">
        <v>257</v>
      </c>
      <c r="Y45" s="208" t="s">
        <v>464</v>
      </c>
      <c r="Z45" s="164" t="s">
        <v>256</v>
      </c>
      <c r="AA45" s="164" t="s">
        <v>256</v>
      </c>
      <c r="AB45" s="164" t="s">
        <v>270</v>
      </c>
      <c r="AC45" s="164" t="s">
        <v>492</v>
      </c>
      <c r="AD45" s="228"/>
    </row>
    <row r="46" s="215" customFormat="1" ht="102" customHeight="1" spans="4:30">
      <c r="D46" s="164">
        <v>41</v>
      </c>
      <c r="E46" s="217"/>
      <c r="F46" s="164" t="s">
        <v>335</v>
      </c>
      <c r="G46" s="164" t="s">
        <v>464</v>
      </c>
      <c r="H46" s="180" t="s">
        <v>509</v>
      </c>
      <c r="I46" s="164" t="s">
        <v>243</v>
      </c>
      <c r="J46" s="164" t="s">
        <v>260</v>
      </c>
      <c r="K46" s="180" t="s">
        <v>510</v>
      </c>
      <c r="L46" s="164" t="s">
        <v>511</v>
      </c>
      <c r="M46" s="13" t="s">
        <v>462</v>
      </c>
      <c r="N46" s="13" t="s">
        <v>463</v>
      </c>
      <c r="O46" s="186">
        <f t="shared" si="0"/>
        <v>216019.32</v>
      </c>
      <c r="P46" s="187">
        <v>216019.32</v>
      </c>
      <c r="Q46" s="199"/>
      <c r="R46" s="199"/>
      <c r="S46" s="164" t="s">
        <v>254</v>
      </c>
      <c r="T46" s="164" t="s">
        <v>256</v>
      </c>
      <c r="U46" s="164" t="s">
        <v>256</v>
      </c>
      <c r="V46" s="164" t="s">
        <v>256</v>
      </c>
      <c r="W46" s="164" t="s">
        <v>256</v>
      </c>
      <c r="X46" s="164" t="s">
        <v>257</v>
      </c>
      <c r="Y46" s="208" t="s">
        <v>464</v>
      </c>
      <c r="Z46" s="164" t="s">
        <v>256</v>
      </c>
      <c r="AA46" s="164" t="s">
        <v>256</v>
      </c>
      <c r="AB46" s="164" t="s">
        <v>270</v>
      </c>
      <c r="AC46" s="164" t="s">
        <v>492</v>
      </c>
      <c r="AD46" s="228"/>
    </row>
    <row r="47" s="215" customFormat="1" ht="147" customHeight="1" spans="4:30">
      <c r="D47" s="164">
        <v>42</v>
      </c>
      <c r="E47" s="217"/>
      <c r="F47" s="164" t="s">
        <v>335</v>
      </c>
      <c r="G47" s="164" t="s">
        <v>464</v>
      </c>
      <c r="H47" s="180" t="s">
        <v>512</v>
      </c>
      <c r="I47" s="164" t="s">
        <v>243</v>
      </c>
      <c r="J47" s="164" t="s">
        <v>260</v>
      </c>
      <c r="K47" s="180" t="s">
        <v>513</v>
      </c>
      <c r="L47" s="164" t="s">
        <v>514</v>
      </c>
      <c r="M47" s="13" t="s">
        <v>496</v>
      </c>
      <c r="N47" s="13" t="s">
        <v>497</v>
      </c>
      <c r="O47" s="186">
        <f t="shared" si="0"/>
        <v>143295.69</v>
      </c>
      <c r="P47" s="187">
        <v>143295.69</v>
      </c>
      <c r="Q47" s="199"/>
      <c r="R47" s="199"/>
      <c r="S47" s="164" t="s">
        <v>254</v>
      </c>
      <c r="T47" s="164" t="s">
        <v>256</v>
      </c>
      <c r="U47" s="164" t="s">
        <v>256</v>
      </c>
      <c r="V47" s="164" t="s">
        <v>256</v>
      </c>
      <c r="W47" s="164" t="s">
        <v>256</v>
      </c>
      <c r="X47" s="164" t="s">
        <v>257</v>
      </c>
      <c r="Y47" s="13" t="s">
        <v>496</v>
      </c>
      <c r="Z47" s="164" t="s">
        <v>256</v>
      </c>
      <c r="AA47" s="164" t="s">
        <v>256</v>
      </c>
      <c r="AB47" s="164" t="s">
        <v>270</v>
      </c>
      <c r="AC47" s="164" t="s">
        <v>492</v>
      </c>
      <c r="AD47" s="228"/>
    </row>
    <row r="48" s="215" customFormat="1" ht="51" customHeight="1" spans="4:30">
      <c r="D48" s="164">
        <v>43</v>
      </c>
      <c r="E48" s="169"/>
      <c r="F48" s="164" t="s">
        <v>335</v>
      </c>
      <c r="G48" s="164" t="s">
        <v>464</v>
      </c>
      <c r="H48" s="180" t="s">
        <v>515</v>
      </c>
      <c r="I48" s="164" t="s">
        <v>243</v>
      </c>
      <c r="J48" s="164" t="s">
        <v>260</v>
      </c>
      <c r="K48" s="180" t="s">
        <v>516</v>
      </c>
      <c r="L48" s="164" t="s">
        <v>517</v>
      </c>
      <c r="M48" s="13" t="s">
        <v>501</v>
      </c>
      <c r="N48" s="13" t="s">
        <v>502</v>
      </c>
      <c r="O48" s="186">
        <f t="shared" si="0"/>
        <v>50430.68</v>
      </c>
      <c r="P48" s="187">
        <v>50430.68</v>
      </c>
      <c r="Q48" s="199"/>
      <c r="R48" s="199"/>
      <c r="S48" s="164" t="s">
        <v>254</v>
      </c>
      <c r="T48" s="164" t="s">
        <v>256</v>
      </c>
      <c r="U48" s="164" t="s">
        <v>256</v>
      </c>
      <c r="V48" s="164" t="s">
        <v>256</v>
      </c>
      <c r="W48" s="164" t="s">
        <v>256</v>
      </c>
      <c r="X48" s="164" t="s">
        <v>257</v>
      </c>
      <c r="Y48" s="208" t="s">
        <v>464</v>
      </c>
      <c r="Z48" s="164" t="s">
        <v>256</v>
      </c>
      <c r="AA48" s="164" t="s">
        <v>256</v>
      </c>
      <c r="AB48" s="164" t="s">
        <v>270</v>
      </c>
      <c r="AC48" s="164" t="s">
        <v>492</v>
      </c>
      <c r="AD48" s="228"/>
    </row>
    <row r="49" s="215" customFormat="1" ht="22.5" hidden="1" spans="4:30">
      <c r="D49" s="164">
        <v>44</v>
      </c>
      <c r="E49" s="167" t="s">
        <v>518</v>
      </c>
      <c r="F49" s="164" t="s">
        <v>519</v>
      </c>
      <c r="G49" s="164" t="s">
        <v>366</v>
      </c>
      <c r="H49" s="45" t="s">
        <v>520</v>
      </c>
      <c r="I49" s="164" t="s">
        <v>243</v>
      </c>
      <c r="J49" s="164" t="s">
        <v>260</v>
      </c>
      <c r="K49" s="185" t="s">
        <v>521</v>
      </c>
      <c r="L49" s="164" t="s">
        <v>522</v>
      </c>
      <c r="M49" s="44" t="s">
        <v>523</v>
      </c>
      <c r="N49" s="44" t="s">
        <v>524</v>
      </c>
      <c r="O49" s="186">
        <f t="shared" si="0"/>
        <v>151776.57</v>
      </c>
      <c r="P49" s="187">
        <v>151776.57</v>
      </c>
      <c r="Q49" s="199"/>
      <c r="R49" s="199"/>
      <c r="S49" s="164" t="s">
        <v>254</v>
      </c>
      <c r="T49" s="164" t="s">
        <v>256</v>
      </c>
      <c r="U49" s="164" t="s">
        <v>256</v>
      </c>
      <c r="V49" s="164" t="s">
        <v>256</v>
      </c>
      <c r="W49" s="164" t="s">
        <v>256</v>
      </c>
      <c r="X49" s="164" t="s">
        <v>257</v>
      </c>
      <c r="Y49" s="44" t="s">
        <v>523</v>
      </c>
      <c r="Z49" s="164" t="s">
        <v>256</v>
      </c>
      <c r="AA49" s="164" t="s">
        <v>256</v>
      </c>
      <c r="AB49" s="164" t="s">
        <v>270</v>
      </c>
      <c r="AC49" s="164"/>
      <c r="AD49" s="228"/>
    </row>
    <row r="50" s="215" customFormat="1" ht="22.5" spans="4:30">
      <c r="D50" s="164">
        <v>45</v>
      </c>
      <c r="E50" s="217"/>
      <c r="F50" s="164" t="s">
        <v>519</v>
      </c>
      <c r="G50" s="164" t="s">
        <v>366</v>
      </c>
      <c r="H50" s="45" t="s">
        <v>525</v>
      </c>
      <c r="I50" s="164" t="s">
        <v>243</v>
      </c>
      <c r="J50" s="164" t="s">
        <v>260</v>
      </c>
      <c r="K50" s="185" t="s">
        <v>526</v>
      </c>
      <c r="L50" s="164" t="s">
        <v>527</v>
      </c>
      <c r="M50" s="44" t="s">
        <v>523</v>
      </c>
      <c r="N50" s="44" t="s">
        <v>528</v>
      </c>
      <c r="O50" s="186">
        <f t="shared" si="0"/>
        <v>300626.44</v>
      </c>
      <c r="P50" s="187">
        <v>300626.44</v>
      </c>
      <c r="Q50" s="199"/>
      <c r="R50" s="199"/>
      <c r="S50" s="164" t="s">
        <v>254</v>
      </c>
      <c r="T50" s="164" t="s">
        <v>256</v>
      </c>
      <c r="U50" s="164" t="s">
        <v>256</v>
      </c>
      <c r="V50" s="164" t="s">
        <v>256</v>
      </c>
      <c r="W50" s="164" t="s">
        <v>256</v>
      </c>
      <c r="X50" s="164" t="s">
        <v>257</v>
      </c>
      <c r="Y50" s="44" t="s">
        <v>523</v>
      </c>
      <c r="Z50" s="164" t="s">
        <v>256</v>
      </c>
      <c r="AA50" s="164" t="s">
        <v>256</v>
      </c>
      <c r="AB50" s="164" t="s">
        <v>270</v>
      </c>
      <c r="AC50" s="164"/>
      <c r="AD50" s="228"/>
    </row>
    <row r="51" s="215" customFormat="1" ht="22.5" spans="4:30">
      <c r="D51" s="164">
        <v>46</v>
      </c>
      <c r="E51" s="217"/>
      <c r="F51" s="164" t="s">
        <v>519</v>
      </c>
      <c r="G51" s="164" t="s">
        <v>366</v>
      </c>
      <c r="H51" s="45" t="s">
        <v>529</v>
      </c>
      <c r="I51" s="164" t="s">
        <v>243</v>
      </c>
      <c r="J51" s="164" t="s">
        <v>260</v>
      </c>
      <c r="K51" s="185" t="s">
        <v>530</v>
      </c>
      <c r="L51" s="164" t="s">
        <v>531</v>
      </c>
      <c r="M51" s="44" t="s">
        <v>532</v>
      </c>
      <c r="N51" s="44" t="s">
        <v>533</v>
      </c>
      <c r="O51" s="186">
        <f t="shared" si="0"/>
        <v>217108.13</v>
      </c>
      <c r="P51" s="187">
        <v>217108.13</v>
      </c>
      <c r="Q51" s="199"/>
      <c r="R51" s="199"/>
      <c r="S51" s="164" t="s">
        <v>254</v>
      </c>
      <c r="T51" s="164" t="s">
        <v>256</v>
      </c>
      <c r="U51" s="164" t="s">
        <v>256</v>
      </c>
      <c r="V51" s="164" t="s">
        <v>256</v>
      </c>
      <c r="W51" s="164" t="s">
        <v>256</v>
      </c>
      <c r="X51" s="164" t="s">
        <v>257</v>
      </c>
      <c r="Y51" s="44" t="s">
        <v>532</v>
      </c>
      <c r="Z51" s="164" t="s">
        <v>256</v>
      </c>
      <c r="AA51" s="164" t="s">
        <v>256</v>
      </c>
      <c r="AB51" s="164" t="s">
        <v>270</v>
      </c>
      <c r="AC51" s="164"/>
      <c r="AD51" s="228"/>
    </row>
    <row r="52" s="215" customFormat="1" ht="22.5" spans="4:30">
      <c r="D52" s="164">
        <v>47</v>
      </c>
      <c r="E52" s="217"/>
      <c r="F52" s="164" t="s">
        <v>519</v>
      </c>
      <c r="G52" s="164" t="s">
        <v>366</v>
      </c>
      <c r="H52" s="45" t="s">
        <v>534</v>
      </c>
      <c r="I52" s="164" t="s">
        <v>243</v>
      </c>
      <c r="J52" s="164" t="s">
        <v>260</v>
      </c>
      <c r="K52" s="185" t="s">
        <v>535</v>
      </c>
      <c r="L52" s="164" t="s">
        <v>536</v>
      </c>
      <c r="M52" s="44" t="s">
        <v>532</v>
      </c>
      <c r="N52" s="44" t="s">
        <v>537</v>
      </c>
      <c r="O52" s="186">
        <f t="shared" si="0"/>
        <v>195948.44</v>
      </c>
      <c r="P52" s="187">
        <v>195948.44</v>
      </c>
      <c r="Q52" s="199"/>
      <c r="R52" s="199"/>
      <c r="S52" s="164" t="s">
        <v>254</v>
      </c>
      <c r="T52" s="164" t="s">
        <v>256</v>
      </c>
      <c r="U52" s="164" t="s">
        <v>256</v>
      </c>
      <c r="V52" s="164" t="s">
        <v>256</v>
      </c>
      <c r="W52" s="164" t="s">
        <v>256</v>
      </c>
      <c r="X52" s="164" t="s">
        <v>257</v>
      </c>
      <c r="Y52" s="44" t="s">
        <v>532</v>
      </c>
      <c r="Z52" s="164" t="s">
        <v>256</v>
      </c>
      <c r="AA52" s="164" t="s">
        <v>256</v>
      </c>
      <c r="AB52" s="164" t="s">
        <v>270</v>
      </c>
      <c r="AC52" s="164"/>
      <c r="AD52" s="228"/>
    </row>
    <row r="53" s="215" customFormat="1" ht="22.5" spans="4:30">
      <c r="D53" s="164">
        <v>48</v>
      </c>
      <c r="E53" s="217"/>
      <c r="F53" s="164" t="s">
        <v>519</v>
      </c>
      <c r="G53" s="164" t="s">
        <v>366</v>
      </c>
      <c r="H53" s="45" t="s">
        <v>538</v>
      </c>
      <c r="I53" s="164" t="s">
        <v>243</v>
      </c>
      <c r="J53" s="164" t="s">
        <v>260</v>
      </c>
      <c r="K53" s="185" t="s">
        <v>539</v>
      </c>
      <c r="L53" s="164" t="s">
        <v>540</v>
      </c>
      <c r="M53" s="44" t="s">
        <v>532</v>
      </c>
      <c r="N53" s="44" t="s">
        <v>541</v>
      </c>
      <c r="O53" s="186">
        <f t="shared" si="0"/>
        <v>276614.49</v>
      </c>
      <c r="P53" s="187">
        <v>276614.49</v>
      </c>
      <c r="Q53" s="199"/>
      <c r="R53" s="199"/>
      <c r="S53" s="164" t="s">
        <v>254</v>
      </c>
      <c r="T53" s="164" t="s">
        <v>256</v>
      </c>
      <c r="U53" s="164" t="s">
        <v>256</v>
      </c>
      <c r="V53" s="164" t="s">
        <v>256</v>
      </c>
      <c r="W53" s="164" t="s">
        <v>256</v>
      </c>
      <c r="X53" s="164" t="s">
        <v>257</v>
      </c>
      <c r="Y53" s="44" t="s">
        <v>532</v>
      </c>
      <c r="Z53" s="164" t="s">
        <v>256</v>
      </c>
      <c r="AA53" s="164" t="s">
        <v>256</v>
      </c>
      <c r="AB53" s="164" t="s">
        <v>270</v>
      </c>
      <c r="AC53" s="164"/>
      <c r="AD53" s="228"/>
    </row>
    <row r="54" s="215" customFormat="1" ht="22.5" spans="4:30">
      <c r="D54" s="164">
        <v>49</v>
      </c>
      <c r="E54" s="217"/>
      <c r="F54" s="164" t="s">
        <v>519</v>
      </c>
      <c r="G54" s="164" t="s">
        <v>366</v>
      </c>
      <c r="H54" s="45" t="s">
        <v>542</v>
      </c>
      <c r="I54" s="164" t="s">
        <v>243</v>
      </c>
      <c r="J54" s="164" t="s">
        <v>260</v>
      </c>
      <c r="K54" s="185" t="s">
        <v>543</v>
      </c>
      <c r="L54" s="164" t="s">
        <v>544</v>
      </c>
      <c r="M54" s="44" t="s">
        <v>532</v>
      </c>
      <c r="N54" s="44" t="s">
        <v>545</v>
      </c>
      <c r="O54" s="186">
        <f t="shared" si="0"/>
        <v>1247804.11</v>
      </c>
      <c r="P54" s="187">
        <v>1247804.11</v>
      </c>
      <c r="Q54" s="199"/>
      <c r="R54" s="199"/>
      <c r="S54" s="164" t="s">
        <v>254</v>
      </c>
      <c r="T54" s="164" t="s">
        <v>256</v>
      </c>
      <c r="U54" s="164" t="s">
        <v>256</v>
      </c>
      <c r="V54" s="164" t="s">
        <v>256</v>
      </c>
      <c r="W54" s="164" t="s">
        <v>256</v>
      </c>
      <c r="X54" s="164" t="s">
        <v>257</v>
      </c>
      <c r="Y54" s="44" t="s">
        <v>532</v>
      </c>
      <c r="Z54" s="164" t="s">
        <v>256</v>
      </c>
      <c r="AA54" s="164" t="s">
        <v>256</v>
      </c>
      <c r="AB54" s="164" t="s">
        <v>270</v>
      </c>
      <c r="AC54" s="164"/>
      <c r="AD54" s="228"/>
    </row>
    <row r="55" s="215" customFormat="1" ht="57.75" customHeight="1" spans="4:30">
      <c r="D55" s="164">
        <v>50</v>
      </c>
      <c r="E55" s="169"/>
      <c r="F55" s="164" t="s">
        <v>519</v>
      </c>
      <c r="G55" s="164" t="s">
        <v>366</v>
      </c>
      <c r="H55" s="45" t="s">
        <v>546</v>
      </c>
      <c r="I55" s="164" t="s">
        <v>243</v>
      </c>
      <c r="J55" s="164" t="s">
        <v>260</v>
      </c>
      <c r="K55" s="185" t="s">
        <v>547</v>
      </c>
      <c r="L55" s="164" t="s">
        <v>548</v>
      </c>
      <c r="M55" s="44" t="s">
        <v>549</v>
      </c>
      <c r="N55" s="44" t="s">
        <v>398</v>
      </c>
      <c r="O55" s="186">
        <f t="shared" si="0"/>
        <v>196117.44</v>
      </c>
      <c r="P55" s="187">
        <v>196117.44</v>
      </c>
      <c r="Q55" s="199"/>
      <c r="R55" s="199"/>
      <c r="S55" s="164" t="s">
        <v>254</v>
      </c>
      <c r="T55" s="164" t="s">
        <v>256</v>
      </c>
      <c r="U55" s="164" t="s">
        <v>256</v>
      </c>
      <c r="V55" s="164" t="s">
        <v>256</v>
      </c>
      <c r="W55" s="164" t="s">
        <v>256</v>
      </c>
      <c r="X55" s="164" t="s">
        <v>257</v>
      </c>
      <c r="Y55" s="44" t="s">
        <v>549</v>
      </c>
      <c r="Z55" s="164" t="s">
        <v>256</v>
      </c>
      <c r="AA55" s="164" t="s">
        <v>256</v>
      </c>
      <c r="AB55" s="164" t="s">
        <v>270</v>
      </c>
      <c r="AC55" s="164"/>
      <c r="AD55" s="228"/>
    </row>
    <row r="56" s="215" customFormat="1" ht="22.5" hidden="1" spans="4:30">
      <c r="D56" s="164">
        <v>51</v>
      </c>
      <c r="E56" s="167" t="s">
        <v>550</v>
      </c>
      <c r="F56" s="164" t="s">
        <v>519</v>
      </c>
      <c r="G56" s="164" t="s">
        <v>366</v>
      </c>
      <c r="H56" s="45" t="s">
        <v>551</v>
      </c>
      <c r="I56" s="164" t="s">
        <v>243</v>
      </c>
      <c r="J56" s="164" t="s">
        <v>260</v>
      </c>
      <c r="K56" s="185" t="s">
        <v>552</v>
      </c>
      <c r="L56" s="164" t="s">
        <v>553</v>
      </c>
      <c r="M56" s="46" t="s">
        <v>554</v>
      </c>
      <c r="N56" s="46" t="s">
        <v>555</v>
      </c>
      <c r="O56" s="186">
        <f t="shared" si="0"/>
        <v>771891.77</v>
      </c>
      <c r="P56" s="187">
        <v>771891.77</v>
      </c>
      <c r="Q56" s="199"/>
      <c r="R56" s="199"/>
      <c r="S56" s="164" t="s">
        <v>254</v>
      </c>
      <c r="T56" s="164" t="s">
        <v>256</v>
      </c>
      <c r="U56" s="164" t="s">
        <v>256</v>
      </c>
      <c r="V56" s="164" t="s">
        <v>256</v>
      </c>
      <c r="W56" s="164" t="s">
        <v>256</v>
      </c>
      <c r="X56" s="164" t="s">
        <v>257</v>
      </c>
      <c r="Y56" s="46" t="s">
        <v>554</v>
      </c>
      <c r="Z56" s="164" t="s">
        <v>256</v>
      </c>
      <c r="AA56" s="164" t="s">
        <v>256</v>
      </c>
      <c r="AB56" s="164" t="s">
        <v>270</v>
      </c>
      <c r="AC56" s="164"/>
      <c r="AD56" s="228"/>
    </row>
    <row r="57" s="215" customFormat="1" ht="22.5" spans="4:30">
      <c r="D57" s="164">
        <v>52</v>
      </c>
      <c r="E57" s="217"/>
      <c r="F57" s="164" t="s">
        <v>519</v>
      </c>
      <c r="G57" s="164" t="s">
        <v>366</v>
      </c>
      <c r="H57" s="45" t="s">
        <v>556</v>
      </c>
      <c r="I57" s="164" t="s">
        <v>243</v>
      </c>
      <c r="J57" s="164" t="s">
        <v>260</v>
      </c>
      <c r="K57" s="185" t="s">
        <v>557</v>
      </c>
      <c r="L57" s="164" t="s">
        <v>558</v>
      </c>
      <c r="M57" s="46" t="s">
        <v>554</v>
      </c>
      <c r="N57" s="46" t="s">
        <v>555</v>
      </c>
      <c r="O57" s="186">
        <f t="shared" si="0"/>
        <v>307898.4</v>
      </c>
      <c r="P57" s="187">
        <v>307898.4</v>
      </c>
      <c r="Q57" s="199"/>
      <c r="R57" s="199"/>
      <c r="S57" s="164" t="s">
        <v>254</v>
      </c>
      <c r="T57" s="164" t="s">
        <v>256</v>
      </c>
      <c r="U57" s="164" t="s">
        <v>256</v>
      </c>
      <c r="V57" s="164" t="s">
        <v>256</v>
      </c>
      <c r="W57" s="164" t="s">
        <v>256</v>
      </c>
      <c r="X57" s="164" t="s">
        <v>257</v>
      </c>
      <c r="Y57" s="46" t="s">
        <v>554</v>
      </c>
      <c r="Z57" s="164" t="s">
        <v>256</v>
      </c>
      <c r="AA57" s="164" t="s">
        <v>256</v>
      </c>
      <c r="AB57" s="164" t="s">
        <v>270</v>
      </c>
      <c r="AC57" s="164"/>
      <c r="AD57" s="228"/>
    </row>
    <row r="58" s="215" customFormat="1" ht="48" customHeight="1" spans="4:30">
      <c r="D58" s="164">
        <v>53</v>
      </c>
      <c r="E58" s="217"/>
      <c r="F58" s="164" t="s">
        <v>519</v>
      </c>
      <c r="G58" s="164" t="s">
        <v>366</v>
      </c>
      <c r="H58" s="45" t="s">
        <v>559</v>
      </c>
      <c r="I58" s="164" t="s">
        <v>243</v>
      </c>
      <c r="J58" s="164" t="s">
        <v>260</v>
      </c>
      <c r="K58" s="185" t="s">
        <v>560</v>
      </c>
      <c r="L58" s="164" t="s">
        <v>561</v>
      </c>
      <c r="M58" s="46" t="s">
        <v>554</v>
      </c>
      <c r="N58" s="46" t="s">
        <v>555</v>
      </c>
      <c r="O58" s="186">
        <f t="shared" si="0"/>
        <v>677095.52</v>
      </c>
      <c r="P58" s="187">
        <v>677095.52</v>
      </c>
      <c r="Q58" s="199"/>
      <c r="R58" s="199"/>
      <c r="S58" s="164" t="s">
        <v>254</v>
      </c>
      <c r="T58" s="164" t="s">
        <v>256</v>
      </c>
      <c r="U58" s="164" t="s">
        <v>256</v>
      </c>
      <c r="V58" s="164" t="s">
        <v>256</v>
      </c>
      <c r="W58" s="164" t="s">
        <v>256</v>
      </c>
      <c r="X58" s="164" t="s">
        <v>257</v>
      </c>
      <c r="Y58" s="46" t="s">
        <v>554</v>
      </c>
      <c r="Z58" s="164" t="s">
        <v>256</v>
      </c>
      <c r="AA58" s="164" t="s">
        <v>256</v>
      </c>
      <c r="AB58" s="164" t="s">
        <v>270</v>
      </c>
      <c r="AC58" s="164"/>
      <c r="AD58" s="228"/>
    </row>
    <row r="59" s="215" customFormat="1" ht="22.5" spans="4:30">
      <c r="D59" s="164">
        <v>54</v>
      </c>
      <c r="E59" s="169"/>
      <c r="F59" s="164" t="s">
        <v>519</v>
      </c>
      <c r="G59" s="164" t="s">
        <v>366</v>
      </c>
      <c r="H59" s="45" t="s">
        <v>562</v>
      </c>
      <c r="I59" s="164" t="s">
        <v>243</v>
      </c>
      <c r="J59" s="164" t="s">
        <v>260</v>
      </c>
      <c r="K59" s="185" t="s">
        <v>563</v>
      </c>
      <c r="L59" s="164" t="s">
        <v>564</v>
      </c>
      <c r="M59" s="46" t="s">
        <v>565</v>
      </c>
      <c r="N59" s="46" t="s">
        <v>555</v>
      </c>
      <c r="O59" s="186">
        <f t="shared" si="0"/>
        <v>360598.76</v>
      </c>
      <c r="P59" s="187">
        <v>360598.76</v>
      </c>
      <c r="Q59" s="199"/>
      <c r="R59" s="199"/>
      <c r="S59" s="164" t="s">
        <v>254</v>
      </c>
      <c r="T59" s="164" t="s">
        <v>256</v>
      </c>
      <c r="U59" s="164" t="s">
        <v>256</v>
      </c>
      <c r="V59" s="164" t="s">
        <v>256</v>
      </c>
      <c r="W59" s="164" t="s">
        <v>256</v>
      </c>
      <c r="X59" s="164" t="s">
        <v>257</v>
      </c>
      <c r="Y59" s="46" t="s">
        <v>565</v>
      </c>
      <c r="Z59" s="164" t="s">
        <v>256</v>
      </c>
      <c r="AA59" s="164" t="s">
        <v>256</v>
      </c>
      <c r="AB59" s="164" t="s">
        <v>270</v>
      </c>
      <c r="AC59" s="164"/>
      <c r="AD59" s="228"/>
    </row>
    <row r="60" s="215" customFormat="1" ht="22.5" hidden="1" spans="4:30">
      <c r="D60" s="164">
        <v>55</v>
      </c>
      <c r="E60" s="167" t="s">
        <v>566</v>
      </c>
      <c r="F60" s="164" t="s">
        <v>519</v>
      </c>
      <c r="G60" s="164" t="s">
        <v>366</v>
      </c>
      <c r="H60" s="45" t="s">
        <v>86</v>
      </c>
      <c r="I60" s="164" t="s">
        <v>243</v>
      </c>
      <c r="J60" s="164" t="s">
        <v>260</v>
      </c>
      <c r="K60" s="185" t="s">
        <v>567</v>
      </c>
      <c r="L60" s="164" t="s">
        <v>568</v>
      </c>
      <c r="M60" s="44" t="s">
        <v>523</v>
      </c>
      <c r="N60" s="44" t="s">
        <v>569</v>
      </c>
      <c r="O60" s="186">
        <f t="shared" si="0"/>
        <v>1118634.35</v>
      </c>
      <c r="P60" s="187">
        <v>1118634.35</v>
      </c>
      <c r="Q60" s="199"/>
      <c r="R60" s="199"/>
      <c r="S60" s="164" t="s">
        <v>254</v>
      </c>
      <c r="T60" s="164" t="s">
        <v>256</v>
      </c>
      <c r="U60" s="164" t="s">
        <v>256</v>
      </c>
      <c r="V60" s="164" t="s">
        <v>256</v>
      </c>
      <c r="W60" s="164" t="s">
        <v>256</v>
      </c>
      <c r="X60" s="164" t="s">
        <v>257</v>
      </c>
      <c r="Y60" s="44" t="s">
        <v>523</v>
      </c>
      <c r="Z60" s="164" t="s">
        <v>256</v>
      </c>
      <c r="AA60" s="164" t="s">
        <v>256</v>
      </c>
      <c r="AB60" s="164" t="s">
        <v>270</v>
      </c>
      <c r="AC60" s="164"/>
      <c r="AD60" s="228"/>
    </row>
    <row r="61" s="215" customFormat="1" ht="22.5" spans="4:30">
      <c r="D61" s="164">
        <v>56</v>
      </c>
      <c r="E61" s="217"/>
      <c r="F61" s="164" t="s">
        <v>519</v>
      </c>
      <c r="G61" s="164" t="s">
        <v>366</v>
      </c>
      <c r="H61" s="45" t="s">
        <v>88</v>
      </c>
      <c r="I61" s="164" t="s">
        <v>243</v>
      </c>
      <c r="J61" s="164" t="s">
        <v>260</v>
      </c>
      <c r="K61" s="185" t="s">
        <v>570</v>
      </c>
      <c r="L61" s="164" t="s">
        <v>571</v>
      </c>
      <c r="M61" s="44" t="s">
        <v>523</v>
      </c>
      <c r="N61" s="44" t="s">
        <v>569</v>
      </c>
      <c r="O61" s="186">
        <f t="shared" si="0"/>
        <v>1140450.65</v>
      </c>
      <c r="P61" s="187">
        <v>1140450.65</v>
      </c>
      <c r="Q61" s="199"/>
      <c r="R61" s="199"/>
      <c r="S61" s="164" t="s">
        <v>254</v>
      </c>
      <c r="T61" s="164" t="s">
        <v>256</v>
      </c>
      <c r="U61" s="164" t="s">
        <v>256</v>
      </c>
      <c r="V61" s="164" t="s">
        <v>256</v>
      </c>
      <c r="W61" s="164" t="s">
        <v>256</v>
      </c>
      <c r="X61" s="164" t="s">
        <v>257</v>
      </c>
      <c r="Y61" s="44" t="s">
        <v>523</v>
      </c>
      <c r="Z61" s="164" t="s">
        <v>256</v>
      </c>
      <c r="AA61" s="164" t="s">
        <v>256</v>
      </c>
      <c r="AB61" s="164" t="s">
        <v>270</v>
      </c>
      <c r="AC61" s="164"/>
      <c r="AD61" s="228"/>
    </row>
    <row r="62" s="215" customFormat="1" ht="22.5" spans="4:30">
      <c r="D62" s="164">
        <v>57</v>
      </c>
      <c r="E62" s="169"/>
      <c r="F62" s="164" t="s">
        <v>519</v>
      </c>
      <c r="G62" s="164" t="s">
        <v>366</v>
      </c>
      <c r="H62" s="45" t="s">
        <v>90</v>
      </c>
      <c r="I62" s="164" t="s">
        <v>243</v>
      </c>
      <c r="J62" s="164" t="s">
        <v>260</v>
      </c>
      <c r="K62" s="185" t="s">
        <v>572</v>
      </c>
      <c r="L62" s="164" t="s">
        <v>573</v>
      </c>
      <c r="M62" s="44" t="s">
        <v>574</v>
      </c>
      <c r="N62" s="44" t="s">
        <v>575</v>
      </c>
      <c r="O62" s="186">
        <f t="shared" si="0"/>
        <v>325079.22</v>
      </c>
      <c r="P62" s="187">
        <v>325079.22</v>
      </c>
      <c r="Q62" s="199"/>
      <c r="R62" s="199"/>
      <c r="S62" s="164" t="s">
        <v>254</v>
      </c>
      <c r="T62" s="164" t="s">
        <v>256</v>
      </c>
      <c r="U62" s="164" t="s">
        <v>256</v>
      </c>
      <c r="V62" s="164" t="s">
        <v>256</v>
      </c>
      <c r="W62" s="164" t="s">
        <v>256</v>
      </c>
      <c r="X62" s="164" t="s">
        <v>257</v>
      </c>
      <c r="Y62" s="44" t="s">
        <v>574</v>
      </c>
      <c r="Z62" s="164" t="s">
        <v>256</v>
      </c>
      <c r="AA62" s="164" t="s">
        <v>256</v>
      </c>
      <c r="AB62" s="164" t="s">
        <v>270</v>
      </c>
      <c r="AC62" s="164"/>
      <c r="AD62" s="228"/>
    </row>
    <row r="63" s="215" customFormat="1" ht="118.5" hidden="1" customHeight="1" spans="4:30">
      <c r="D63" s="164">
        <v>58</v>
      </c>
      <c r="E63" s="178" t="s">
        <v>576</v>
      </c>
      <c r="F63" s="164" t="s">
        <v>519</v>
      </c>
      <c r="G63" s="164" t="s">
        <v>366</v>
      </c>
      <c r="H63" s="176" t="s">
        <v>577</v>
      </c>
      <c r="I63" s="164" t="s">
        <v>243</v>
      </c>
      <c r="J63" s="164" t="s">
        <v>260</v>
      </c>
      <c r="K63" s="180" t="s">
        <v>578</v>
      </c>
      <c r="L63" s="164" t="s">
        <v>579</v>
      </c>
      <c r="M63" s="44" t="s">
        <v>565</v>
      </c>
      <c r="N63" s="44" t="s">
        <v>580</v>
      </c>
      <c r="O63" s="186">
        <f t="shared" si="0"/>
        <v>1126566.91</v>
      </c>
      <c r="P63" s="187">
        <v>1126566.91</v>
      </c>
      <c r="Q63" s="199"/>
      <c r="R63" s="199"/>
      <c r="S63" s="164" t="s">
        <v>254</v>
      </c>
      <c r="T63" s="164" t="s">
        <v>256</v>
      </c>
      <c r="U63" s="164" t="s">
        <v>256</v>
      </c>
      <c r="V63" s="164" t="s">
        <v>256</v>
      </c>
      <c r="W63" s="164" t="s">
        <v>256</v>
      </c>
      <c r="X63" s="164" t="s">
        <v>257</v>
      </c>
      <c r="Y63" s="44" t="s">
        <v>565</v>
      </c>
      <c r="Z63" s="164" t="s">
        <v>256</v>
      </c>
      <c r="AA63" s="164" t="s">
        <v>256</v>
      </c>
      <c r="AB63" s="164" t="s">
        <v>270</v>
      </c>
      <c r="AC63" s="164"/>
      <c r="AD63" s="228"/>
    </row>
    <row r="64" s="215" customFormat="1" ht="91.5" hidden="1" customHeight="1" spans="4:30">
      <c r="D64" s="164">
        <v>59</v>
      </c>
      <c r="E64" s="178" t="s">
        <v>581</v>
      </c>
      <c r="F64" s="164" t="s">
        <v>519</v>
      </c>
      <c r="G64" s="164" t="s">
        <v>366</v>
      </c>
      <c r="H64" s="165" t="s">
        <v>582</v>
      </c>
      <c r="I64" s="164" t="s">
        <v>243</v>
      </c>
      <c r="J64" s="164" t="s">
        <v>260</v>
      </c>
      <c r="K64" s="180" t="s">
        <v>583</v>
      </c>
      <c r="L64" s="164" t="s">
        <v>584</v>
      </c>
      <c r="M64" s="44" t="s">
        <v>549</v>
      </c>
      <c r="N64" s="44" t="s">
        <v>585</v>
      </c>
      <c r="O64" s="186">
        <f t="shared" si="0"/>
        <v>898283.1</v>
      </c>
      <c r="P64" s="187">
        <v>898283.1</v>
      </c>
      <c r="Q64" s="199"/>
      <c r="R64" s="199"/>
      <c r="S64" s="164" t="s">
        <v>254</v>
      </c>
      <c r="T64" s="164" t="s">
        <v>256</v>
      </c>
      <c r="U64" s="164" t="s">
        <v>256</v>
      </c>
      <c r="V64" s="164" t="s">
        <v>256</v>
      </c>
      <c r="W64" s="164" t="s">
        <v>256</v>
      </c>
      <c r="X64" s="164" t="s">
        <v>257</v>
      </c>
      <c r="Y64" s="44" t="s">
        <v>549</v>
      </c>
      <c r="Z64" s="164" t="s">
        <v>256</v>
      </c>
      <c r="AA64" s="164" t="s">
        <v>256</v>
      </c>
      <c r="AB64" s="164" t="s">
        <v>270</v>
      </c>
      <c r="AC64" s="164"/>
      <c r="AD64" s="228"/>
    </row>
    <row r="65" s="215" customFormat="1" ht="49.5" hidden="1" customHeight="1" spans="4:30">
      <c r="D65" s="164">
        <v>60</v>
      </c>
      <c r="E65" s="178" t="s">
        <v>586</v>
      </c>
      <c r="F65" s="164" t="s">
        <v>519</v>
      </c>
      <c r="G65" s="164" t="s">
        <v>366</v>
      </c>
      <c r="H65" s="165" t="s">
        <v>587</v>
      </c>
      <c r="I65" s="164" t="s">
        <v>243</v>
      </c>
      <c r="J65" s="164" t="s">
        <v>260</v>
      </c>
      <c r="K65" s="180" t="s">
        <v>588</v>
      </c>
      <c r="L65" s="164" t="s">
        <v>589</v>
      </c>
      <c r="M65" s="46" t="s">
        <v>565</v>
      </c>
      <c r="N65" s="46" t="s">
        <v>590</v>
      </c>
      <c r="O65" s="186">
        <f t="shared" si="0"/>
        <v>841438</v>
      </c>
      <c r="P65" s="187">
        <v>841438</v>
      </c>
      <c r="Q65" s="199"/>
      <c r="R65" s="199"/>
      <c r="S65" s="164" t="s">
        <v>254</v>
      </c>
      <c r="T65" s="164" t="s">
        <v>256</v>
      </c>
      <c r="U65" s="164" t="s">
        <v>256</v>
      </c>
      <c r="V65" s="164" t="s">
        <v>256</v>
      </c>
      <c r="W65" s="164" t="s">
        <v>256</v>
      </c>
      <c r="X65" s="164" t="s">
        <v>257</v>
      </c>
      <c r="Y65" s="164" t="s">
        <v>565</v>
      </c>
      <c r="Z65" s="164" t="s">
        <v>256</v>
      </c>
      <c r="AA65" s="164" t="s">
        <v>256</v>
      </c>
      <c r="AB65" s="164" t="s">
        <v>270</v>
      </c>
      <c r="AC65" s="164"/>
      <c r="AD65" s="228"/>
    </row>
    <row r="66" s="215" customFormat="1" ht="49.5" hidden="1" customHeight="1" spans="4:30">
      <c r="D66" s="164">
        <v>61</v>
      </c>
      <c r="E66" s="178" t="s">
        <v>591</v>
      </c>
      <c r="F66" s="164" t="s">
        <v>519</v>
      </c>
      <c r="G66" s="164" t="s">
        <v>366</v>
      </c>
      <c r="H66" s="78" t="s">
        <v>592</v>
      </c>
      <c r="I66" s="164" t="s">
        <v>243</v>
      </c>
      <c r="J66" s="164" t="s">
        <v>260</v>
      </c>
      <c r="K66" s="180" t="s">
        <v>593</v>
      </c>
      <c r="L66" s="164" t="s">
        <v>594</v>
      </c>
      <c r="M66" s="46" t="s">
        <v>549</v>
      </c>
      <c r="N66" s="46" t="s">
        <v>595</v>
      </c>
      <c r="O66" s="186">
        <f t="shared" si="0"/>
        <v>1183034</v>
      </c>
      <c r="P66" s="187">
        <v>1183034</v>
      </c>
      <c r="Q66" s="199"/>
      <c r="R66" s="199"/>
      <c r="S66" s="164" t="s">
        <v>254</v>
      </c>
      <c r="T66" s="164" t="s">
        <v>256</v>
      </c>
      <c r="U66" s="164" t="s">
        <v>256</v>
      </c>
      <c r="V66" s="164" t="s">
        <v>256</v>
      </c>
      <c r="W66" s="164" t="s">
        <v>256</v>
      </c>
      <c r="X66" s="164" t="s">
        <v>257</v>
      </c>
      <c r="Y66" s="46" t="s">
        <v>549</v>
      </c>
      <c r="Z66" s="164" t="s">
        <v>256</v>
      </c>
      <c r="AA66" s="164" t="s">
        <v>256</v>
      </c>
      <c r="AB66" s="164" t="s">
        <v>270</v>
      </c>
      <c r="AC66" s="164"/>
      <c r="AD66" s="228"/>
    </row>
    <row r="67" s="215" customFormat="1" ht="78" hidden="1" customHeight="1" spans="4:30">
      <c r="D67" s="164">
        <v>62</v>
      </c>
      <c r="E67" s="178" t="s">
        <v>596</v>
      </c>
      <c r="F67" s="164" t="s">
        <v>366</v>
      </c>
      <c r="G67" s="164" t="s">
        <v>597</v>
      </c>
      <c r="H67" s="78" t="s">
        <v>598</v>
      </c>
      <c r="I67" s="164" t="s">
        <v>243</v>
      </c>
      <c r="J67" s="164" t="s">
        <v>260</v>
      </c>
      <c r="K67" s="180" t="s">
        <v>599</v>
      </c>
      <c r="L67" s="164" t="s">
        <v>600</v>
      </c>
      <c r="M67" s="46" t="s">
        <v>601</v>
      </c>
      <c r="N67" s="46" t="s">
        <v>601</v>
      </c>
      <c r="O67" s="186">
        <f t="shared" si="0"/>
        <v>1046816.52</v>
      </c>
      <c r="P67" s="187">
        <v>1046816.52</v>
      </c>
      <c r="Q67" s="199"/>
      <c r="R67" s="199"/>
      <c r="S67" s="164" t="s">
        <v>254</v>
      </c>
      <c r="T67" s="164" t="s">
        <v>256</v>
      </c>
      <c r="U67" s="164" t="s">
        <v>256</v>
      </c>
      <c r="V67" s="164" t="s">
        <v>256</v>
      </c>
      <c r="W67" s="164" t="s">
        <v>256</v>
      </c>
      <c r="X67" s="164" t="s">
        <v>256</v>
      </c>
      <c r="Y67" s="164" t="s">
        <v>256</v>
      </c>
      <c r="Z67" s="164" t="s">
        <v>256</v>
      </c>
      <c r="AA67" s="164" t="s">
        <v>256</v>
      </c>
      <c r="AB67" s="164" t="s">
        <v>270</v>
      </c>
      <c r="AC67" s="164" t="s">
        <v>492</v>
      </c>
      <c r="AD67" s="228"/>
    </row>
    <row r="68" ht="180" customHeight="1" spans="4:29">
      <c r="D68" s="205"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7 J8 J9 J10:J15 J16:J28 J32:J35 J37:J67">
      <formula1>INDIRECT($I6)</formula1>
    </dataValidation>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14" t="s">
        <v>82</v>
      </c>
      <c r="U3" s="214"/>
      <c r="V3" s="214"/>
      <c r="W3" s="214"/>
    </row>
    <row r="4" ht="19.5" customHeight="1" spans="1:23">
      <c r="A4" s="6" t="s">
        <v>2</v>
      </c>
      <c r="B4" s="6" t="s">
        <v>43</v>
      </c>
      <c r="C4" s="6" t="s">
        <v>44</v>
      </c>
      <c r="D4" s="6" t="s">
        <v>45</v>
      </c>
      <c r="E4" s="6" t="s">
        <v>101</v>
      </c>
      <c r="F4" s="6" t="s">
        <v>46</v>
      </c>
      <c r="G4" s="6" t="s">
        <v>102</v>
      </c>
      <c r="H4" s="7" t="s">
        <v>47</v>
      </c>
      <c r="I4" s="16"/>
      <c r="J4" s="16"/>
      <c r="K4" s="16"/>
      <c r="L4" s="16"/>
      <c r="M4" s="16"/>
      <c r="N4" s="20"/>
      <c r="O4" s="213" t="s">
        <v>48</v>
      </c>
      <c r="P4" s="213"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7638888888889" right="0.707638888888889" top="0.747916666666667" bottom="0.747916666666667" header="0.313888888888889" footer="0.313888888888889"/>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7638888888889" right="0.707638888888889" top="0.747916666666667" bottom="0.747916666666667" header="0.313888888888889" footer="0.313888888888889"/>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211">
        <f>I5+J5+K5</f>
        <v>1044</v>
      </c>
      <c r="I5" s="212">
        <f t="shared" ref="I5:K5" si="0">I6+I7+I8+I9+I10+I11</f>
        <v>932</v>
      </c>
      <c r="J5" s="212">
        <f t="shared" si="0"/>
        <v>112</v>
      </c>
      <c r="K5" s="212">
        <f t="shared" si="0"/>
        <v>0</v>
      </c>
      <c r="L5" s="211">
        <f>M5+N5+O5</f>
        <v>0</v>
      </c>
      <c r="M5" s="212">
        <f t="shared" ref="M5:O5" si="1">M6+M7+M8+M9+M10+M11</f>
        <v>0</v>
      </c>
      <c r="N5" s="212">
        <f t="shared" si="1"/>
        <v>0</v>
      </c>
      <c r="O5" s="212">
        <f t="shared" si="1"/>
        <v>0</v>
      </c>
      <c r="P5" s="211">
        <f>Q5+R5+S5</f>
        <v>1044</v>
      </c>
      <c r="Q5" s="212">
        <f t="shared" ref="Q5:S5" si="2">Q6+Q7+Q8+Q9+Q10+Q11</f>
        <v>932</v>
      </c>
      <c r="R5" s="212">
        <f t="shared" si="2"/>
        <v>112</v>
      </c>
      <c r="S5" s="212">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60"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33" t="s">
        <v>210</v>
      </c>
      <c r="E1" s="33"/>
      <c r="F1" s="33"/>
      <c r="G1" s="33"/>
      <c r="H1" s="34"/>
      <c r="I1" s="33"/>
      <c r="J1" s="33"/>
      <c r="K1" s="34"/>
      <c r="L1" s="34"/>
      <c r="M1" s="34"/>
      <c r="N1" s="34"/>
      <c r="O1" s="34"/>
      <c r="P1" s="34"/>
      <c r="Q1" s="188"/>
      <c r="R1" s="34"/>
      <c r="S1" s="34"/>
      <c r="T1" s="34"/>
      <c r="U1" s="34"/>
      <c r="V1" s="34"/>
      <c r="W1" s="34"/>
      <c r="X1" s="34"/>
      <c r="Y1" s="34"/>
      <c r="Z1" s="34"/>
      <c r="AA1" s="34"/>
      <c r="AB1" s="34"/>
      <c r="AC1" s="34"/>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61"/>
      <c r="H3" s="161"/>
      <c r="I3" s="161"/>
      <c r="J3" s="161"/>
      <c r="K3" s="161"/>
      <c r="L3" s="161"/>
      <c r="M3" s="161"/>
      <c r="N3" s="161"/>
      <c r="O3" s="161"/>
      <c r="P3" s="161"/>
      <c r="Q3" s="189"/>
      <c r="R3" s="161"/>
      <c r="S3" s="161"/>
      <c r="T3" s="161"/>
      <c r="U3" s="161"/>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200" t="s">
        <v>230</v>
      </c>
    </row>
    <row r="5" ht="46.5" customHeight="1" spans="4:30">
      <c r="D5" s="36"/>
      <c r="E5" s="36"/>
      <c r="F5" s="37"/>
      <c r="G5" s="37"/>
      <c r="H5" s="36"/>
      <c r="I5" s="40" t="s">
        <v>231</v>
      </c>
      <c r="J5" s="37" t="s">
        <v>232</v>
      </c>
      <c r="K5" s="37"/>
      <c r="L5" s="36"/>
      <c r="M5" s="36"/>
      <c r="N5" s="36"/>
      <c r="O5" s="35" t="s">
        <v>29</v>
      </c>
      <c r="P5" s="41" t="s">
        <v>691</v>
      </c>
      <c r="Q5" s="190" t="s">
        <v>11</v>
      </c>
      <c r="R5" s="43"/>
      <c r="S5" s="35" t="s">
        <v>234</v>
      </c>
      <c r="T5" s="35" t="s">
        <v>235</v>
      </c>
      <c r="U5" s="35" t="s">
        <v>236</v>
      </c>
      <c r="V5" s="35" t="s">
        <v>237</v>
      </c>
      <c r="W5" s="35" t="s">
        <v>238</v>
      </c>
      <c r="X5" s="35" t="s">
        <v>239</v>
      </c>
      <c r="Y5" s="35" t="s">
        <v>240</v>
      </c>
      <c r="Z5" s="35" t="s">
        <v>241</v>
      </c>
      <c r="AA5" s="35" t="s">
        <v>242</v>
      </c>
      <c r="AB5" s="43"/>
      <c r="AC5" s="35"/>
      <c r="AD5" s="201"/>
    </row>
    <row r="6" s="158" customFormat="1" ht="123" customHeight="1" spans="1:30">
      <c r="A6" s="158" t="s">
        <v>243</v>
      </c>
      <c r="B6" s="158" t="s">
        <v>244</v>
      </c>
      <c r="C6" s="158" t="s">
        <v>245</v>
      </c>
      <c r="D6" s="38">
        <v>1</v>
      </c>
      <c r="E6" s="13" t="s">
        <v>692</v>
      </c>
      <c r="F6" s="38" t="s">
        <v>247</v>
      </c>
      <c r="G6" s="38" t="s">
        <v>693</v>
      </c>
      <c r="H6" s="162" t="s">
        <v>694</v>
      </c>
      <c r="I6" s="38" t="s">
        <v>244</v>
      </c>
      <c r="J6" s="38" t="s">
        <v>283</v>
      </c>
      <c r="K6" s="38" t="s">
        <v>695</v>
      </c>
      <c r="L6" s="164" t="s">
        <v>696</v>
      </c>
      <c r="M6" s="13" t="s">
        <v>693</v>
      </c>
      <c r="N6" s="13" t="s">
        <v>253</v>
      </c>
      <c r="O6" s="177">
        <f>P6+Q6+R6</f>
        <v>1904200</v>
      </c>
      <c r="P6" s="177">
        <v>1904200</v>
      </c>
      <c r="Q6" s="191"/>
      <c r="R6" s="42"/>
      <c r="S6" s="164" t="s">
        <v>256</v>
      </c>
      <c r="T6" s="164" t="s">
        <v>256</v>
      </c>
      <c r="U6" s="164" t="s">
        <v>256</v>
      </c>
      <c r="V6" s="164" t="s">
        <v>256</v>
      </c>
      <c r="W6" s="164" t="s">
        <v>256</v>
      </c>
      <c r="X6" s="164" t="s">
        <v>256</v>
      </c>
      <c r="Y6" s="164" t="s">
        <v>256</v>
      </c>
      <c r="Z6" s="164" t="s">
        <v>256</v>
      </c>
      <c r="AA6" s="164" t="s">
        <v>256</v>
      </c>
      <c r="AB6" s="38" t="s">
        <v>255</v>
      </c>
      <c r="AC6" s="38" t="s">
        <v>697</v>
      </c>
      <c r="AD6" s="13" t="s">
        <v>259</v>
      </c>
    </row>
    <row r="7" s="158" customFormat="1" ht="56.25" customHeight="1" spans="1:30">
      <c r="A7" s="158" t="s">
        <v>260</v>
      </c>
      <c r="B7" s="158" t="s">
        <v>261</v>
      </c>
      <c r="C7" s="158" t="s">
        <v>19</v>
      </c>
      <c r="D7" s="38">
        <v>2</v>
      </c>
      <c r="E7" s="13" t="s">
        <v>698</v>
      </c>
      <c r="F7" s="38" t="s">
        <v>247</v>
      </c>
      <c r="G7" s="38" t="s">
        <v>693</v>
      </c>
      <c r="H7" s="162" t="s">
        <v>699</v>
      </c>
      <c r="I7" s="38" t="s">
        <v>244</v>
      </c>
      <c r="J7" s="38" t="s">
        <v>283</v>
      </c>
      <c r="K7" s="38" t="s">
        <v>700</v>
      </c>
      <c r="L7" s="164" t="s">
        <v>701</v>
      </c>
      <c r="M7" s="13" t="s">
        <v>693</v>
      </c>
      <c r="N7" s="13" t="s">
        <v>702</v>
      </c>
      <c r="O7" s="177">
        <f t="shared" ref="O7:O46" si="0">P7+Q7+R7</f>
        <v>1038000</v>
      </c>
      <c r="P7" s="177">
        <v>1038000</v>
      </c>
      <c r="Q7" s="191"/>
      <c r="R7" s="42"/>
      <c r="S7" s="164" t="s">
        <v>256</v>
      </c>
      <c r="T7" s="164" t="s">
        <v>256</v>
      </c>
      <c r="U7" s="164" t="s">
        <v>256</v>
      </c>
      <c r="V7" s="164" t="s">
        <v>256</v>
      </c>
      <c r="W7" s="164" t="s">
        <v>256</v>
      </c>
      <c r="X7" s="164" t="s">
        <v>256</v>
      </c>
      <c r="Y7" s="164" t="s">
        <v>256</v>
      </c>
      <c r="Z7" s="164" t="s">
        <v>256</v>
      </c>
      <c r="AA7" s="164" t="s">
        <v>256</v>
      </c>
      <c r="AB7" s="38" t="s">
        <v>255</v>
      </c>
      <c r="AC7" s="38" t="s">
        <v>697</v>
      </c>
      <c r="AD7" s="202"/>
    </row>
    <row r="8" s="158" customFormat="1" ht="56.25" customHeight="1" spans="1:30">
      <c r="A8" s="158" t="s">
        <v>282</v>
      </c>
      <c r="B8" s="158" t="s">
        <v>283</v>
      </c>
      <c r="C8" s="158" t="s">
        <v>284</v>
      </c>
      <c r="D8" s="38">
        <v>3</v>
      </c>
      <c r="E8" s="13" t="s">
        <v>703</v>
      </c>
      <c r="F8" s="38" t="s">
        <v>247</v>
      </c>
      <c r="G8" s="38" t="s">
        <v>693</v>
      </c>
      <c r="H8" s="162" t="s">
        <v>704</v>
      </c>
      <c r="I8" s="38" t="s">
        <v>244</v>
      </c>
      <c r="J8" s="38" t="s">
        <v>283</v>
      </c>
      <c r="K8" s="38" t="s">
        <v>705</v>
      </c>
      <c r="L8" s="164" t="s">
        <v>706</v>
      </c>
      <c r="M8" s="13" t="s">
        <v>693</v>
      </c>
      <c r="N8" s="13" t="s">
        <v>707</v>
      </c>
      <c r="O8" s="177">
        <f t="shared" si="0"/>
        <v>2181500</v>
      </c>
      <c r="P8" s="177">
        <v>2181500</v>
      </c>
      <c r="Q8" s="191"/>
      <c r="R8" s="42"/>
      <c r="S8" s="164" t="s">
        <v>256</v>
      </c>
      <c r="T8" s="164" t="s">
        <v>256</v>
      </c>
      <c r="U8" s="164" t="s">
        <v>256</v>
      </c>
      <c r="V8" s="164" t="s">
        <v>256</v>
      </c>
      <c r="W8" s="164" t="s">
        <v>256</v>
      </c>
      <c r="X8" s="164" t="s">
        <v>256</v>
      </c>
      <c r="Y8" s="164" t="s">
        <v>256</v>
      </c>
      <c r="Z8" s="164" t="s">
        <v>256</v>
      </c>
      <c r="AA8" s="164" t="s">
        <v>256</v>
      </c>
      <c r="AB8" s="38" t="s">
        <v>255</v>
      </c>
      <c r="AC8" s="38" t="s">
        <v>697</v>
      </c>
      <c r="AD8" s="202"/>
    </row>
    <row r="9" s="158" customFormat="1" ht="84.75" customHeight="1" spans="1:30">
      <c r="A9" s="158" t="s">
        <v>291</v>
      </c>
      <c r="B9" s="158" t="s">
        <v>292</v>
      </c>
      <c r="C9" s="158" t="s">
        <v>293</v>
      </c>
      <c r="D9" s="38">
        <v>4</v>
      </c>
      <c r="E9" s="13" t="s">
        <v>708</v>
      </c>
      <c r="F9" s="38" t="s">
        <v>247</v>
      </c>
      <c r="G9" s="38" t="s">
        <v>693</v>
      </c>
      <c r="H9" s="162" t="s">
        <v>709</v>
      </c>
      <c r="I9" s="38" t="s">
        <v>244</v>
      </c>
      <c r="J9" s="38" t="s">
        <v>250</v>
      </c>
      <c r="K9" s="38" t="s">
        <v>321</v>
      </c>
      <c r="L9" s="164" t="s">
        <v>710</v>
      </c>
      <c r="M9" s="38" t="s">
        <v>693</v>
      </c>
      <c r="N9" s="13" t="s">
        <v>711</v>
      </c>
      <c r="O9" s="177">
        <f t="shared" si="0"/>
        <v>4550564.17</v>
      </c>
      <c r="P9" s="177">
        <v>4550564.17</v>
      </c>
      <c r="Q9" s="191"/>
      <c r="R9" s="42"/>
      <c r="S9" s="164" t="s">
        <v>256</v>
      </c>
      <c r="T9" s="164" t="s">
        <v>256</v>
      </c>
      <c r="U9" s="164" t="s">
        <v>256</v>
      </c>
      <c r="V9" s="164" t="s">
        <v>256</v>
      </c>
      <c r="W9" s="164" t="s">
        <v>256</v>
      </c>
      <c r="X9" s="164" t="s">
        <v>256</v>
      </c>
      <c r="Y9" s="164" t="s">
        <v>256</v>
      </c>
      <c r="Z9" s="164" t="s">
        <v>256</v>
      </c>
      <c r="AA9" s="164" t="s">
        <v>256</v>
      </c>
      <c r="AB9" s="38" t="s">
        <v>255</v>
      </c>
      <c r="AC9" s="38" t="s">
        <v>712</v>
      </c>
      <c r="AD9" s="202"/>
    </row>
    <row r="10" s="158" customFormat="1" ht="121.5" customHeight="1" spans="1:30">
      <c r="A10" s="158" t="s">
        <v>299</v>
      </c>
      <c r="B10" s="158" t="s">
        <v>300</v>
      </c>
      <c r="C10" s="158" t="s">
        <v>301</v>
      </c>
      <c r="D10" s="38">
        <v>5</v>
      </c>
      <c r="E10" s="13" t="s">
        <v>713</v>
      </c>
      <c r="F10" s="38" t="s">
        <v>276</v>
      </c>
      <c r="G10" s="38" t="s">
        <v>263</v>
      </c>
      <c r="H10" s="162" t="s">
        <v>714</v>
      </c>
      <c r="I10" s="38" t="s">
        <v>244</v>
      </c>
      <c r="J10" s="164" t="s">
        <v>266</v>
      </c>
      <c r="K10" s="38" t="s">
        <v>715</v>
      </c>
      <c r="L10" s="164" t="s">
        <v>716</v>
      </c>
      <c r="M10" s="38" t="s">
        <v>264</v>
      </c>
      <c r="N10" s="13" t="s">
        <v>717</v>
      </c>
      <c r="O10" s="177">
        <f t="shared" si="0"/>
        <v>8210000</v>
      </c>
      <c r="P10" s="177">
        <v>8210000</v>
      </c>
      <c r="Q10" s="191"/>
      <c r="R10" s="42"/>
      <c r="S10" s="38" t="s">
        <v>254</v>
      </c>
      <c r="T10" s="13" t="s">
        <v>270</v>
      </c>
      <c r="U10" s="13" t="s">
        <v>271</v>
      </c>
      <c r="V10" s="38" t="s">
        <v>718</v>
      </c>
      <c r="W10" s="177">
        <v>492600</v>
      </c>
      <c r="X10" s="38" t="s">
        <v>273</v>
      </c>
      <c r="Y10" s="38" t="s">
        <v>718</v>
      </c>
      <c r="Z10" s="164" t="s">
        <v>256</v>
      </c>
      <c r="AA10" s="164" t="s">
        <v>256</v>
      </c>
      <c r="AB10" s="38" t="s">
        <v>270</v>
      </c>
      <c r="AC10" s="38"/>
      <c r="AD10" s="202"/>
    </row>
    <row r="11" s="158" customFormat="1" ht="121.5" customHeight="1" spans="1:30">
      <c r="A11" s="158" t="s">
        <v>310</v>
      </c>
      <c r="B11" s="158" t="s">
        <v>311</v>
      </c>
      <c r="C11" s="158" t="s">
        <v>312</v>
      </c>
      <c r="D11" s="38">
        <v>6</v>
      </c>
      <c r="E11" s="13" t="s">
        <v>719</v>
      </c>
      <c r="F11" s="38" t="s">
        <v>276</v>
      </c>
      <c r="G11" s="38" t="s">
        <v>263</v>
      </c>
      <c r="H11" s="162" t="s">
        <v>720</v>
      </c>
      <c r="I11" s="38" t="s">
        <v>244</v>
      </c>
      <c r="J11" s="164" t="s">
        <v>266</v>
      </c>
      <c r="K11" s="38" t="s">
        <v>721</v>
      </c>
      <c r="L11" s="164" t="s">
        <v>722</v>
      </c>
      <c r="M11" s="38" t="s">
        <v>723</v>
      </c>
      <c r="N11" s="13" t="s">
        <v>717</v>
      </c>
      <c r="O11" s="177">
        <f t="shared" si="0"/>
        <v>3000000</v>
      </c>
      <c r="P11" s="177">
        <v>3000000</v>
      </c>
      <c r="Q11" s="191"/>
      <c r="R11" s="42"/>
      <c r="S11" s="38" t="s">
        <v>254</v>
      </c>
      <c r="T11" s="13" t="s">
        <v>270</v>
      </c>
      <c r="U11" s="13" t="s">
        <v>271</v>
      </c>
      <c r="V11" s="38" t="s">
        <v>718</v>
      </c>
      <c r="W11" s="38"/>
      <c r="X11" s="38" t="s">
        <v>273</v>
      </c>
      <c r="Y11" s="38" t="s">
        <v>718</v>
      </c>
      <c r="Z11" s="164" t="s">
        <v>256</v>
      </c>
      <c r="AA11" s="164" t="s">
        <v>256</v>
      </c>
      <c r="AB11" s="38" t="s">
        <v>270</v>
      </c>
      <c r="AC11" s="38"/>
      <c r="AD11" s="202"/>
    </row>
    <row r="12" s="158" customFormat="1" ht="112.5" customHeight="1" spans="1:30">
      <c r="A12" s="158" t="s">
        <v>319</v>
      </c>
      <c r="B12" s="158" t="s">
        <v>278</v>
      </c>
      <c r="C12" s="158" t="s">
        <v>250</v>
      </c>
      <c r="D12" s="38">
        <v>7</v>
      </c>
      <c r="E12" s="13" t="s">
        <v>724</v>
      </c>
      <c r="F12" s="38" t="s">
        <v>276</v>
      </c>
      <c r="G12" s="38" t="s">
        <v>725</v>
      </c>
      <c r="H12" s="162" t="s">
        <v>726</v>
      </c>
      <c r="I12" s="38" t="s">
        <v>244</v>
      </c>
      <c r="J12" s="164" t="s">
        <v>266</v>
      </c>
      <c r="K12" s="38" t="s">
        <v>727</v>
      </c>
      <c r="L12" s="164" t="s">
        <v>728</v>
      </c>
      <c r="M12" s="38" t="s">
        <v>729</v>
      </c>
      <c r="N12" s="13" t="s">
        <v>730</v>
      </c>
      <c r="O12" s="177">
        <f t="shared" si="0"/>
        <v>500000</v>
      </c>
      <c r="P12" s="177">
        <v>500000</v>
      </c>
      <c r="Q12" s="191"/>
      <c r="R12" s="42"/>
      <c r="S12" s="38" t="s">
        <v>254</v>
      </c>
      <c r="T12" s="13" t="s">
        <v>270</v>
      </c>
      <c r="U12" s="13" t="s">
        <v>271</v>
      </c>
      <c r="V12" s="38" t="s">
        <v>731</v>
      </c>
      <c r="W12" s="38"/>
      <c r="X12" s="38" t="s">
        <v>273</v>
      </c>
      <c r="Y12" s="38" t="s">
        <v>731</v>
      </c>
      <c r="Z12" s="164" t="s">
        <v>256</v>
      </c>
      <c r="AA12" s="164" t="s">
        <v>256</v>
      </c>
      <c r="AB12" s="38" t="s">
        <v>270</v>
      </c>
      <c r="AC12" s="38"/>
      <c r="AD12" s="202"/>
    </row>
    <row r="13" s="158" customFormat="1" ht="49.5" customHeight="1" spans="1:30">
      <c r="A13" s="158" t="s">
        <v>326</v>
      </c>
      <c r="B13" s="158" t="s">
        <v>327</v>
      </c>
      <c r="D13" s="38">
        <v>8</v>
      </c>
      <c r="E13" s="13" t="s">
        <v>732</v>
      </c>
      <c r="F13" s="38" t="s">
        <v>335</v>
      </c>
      <c r="G13" s="38" t="s">
        <v>457</v>
      </c>
      <c r="H13" s="162" t="s">
        <v>733</v>
      </c>
      <c r="I13" s="38" t="s">
        <v>244</v>
      </c>
      <c r="J13" s="164" t="s">
        <v>266</v>
      </c>
      <c r="K13" s="38" t="s">
        <v>734</v>
      </c>
      <c r="L13" s="164" t="s">
        <v>735</v>
      </c>
      <c r="M13" s="38" t="s">
        <v>736</v>
      </c>
      <c r="N13" s="13" t="s">
        <v>737</v>
      </c>
      <c r="O13" s="177">
        <f t="shared" si="0"/>
        <v>10000000</v>
      </c>
      <c r="P13" s="177">
        <v>10000000</v>
      </c>
      <c r="Q13" s="191"/>
      <c r="R13" s="42"/>
      <c r="S13" s="38" t="s">
        <v>254</v>
      </c>
      <c r="T13" s="13" t="s">
        <v>270</v>
      </c>
      <c r="U13" s="13" t="s">
        <v>271</v>
      </c>
      <c r="V13" s="38" t="s">
        <v>738</v>
      </c>
      <c r="W13" s="38"/>
      <c r="X13" s="38" t="s">
        <v>273</v>
      </c>
      <c r="Y13" s="38" t="s">
        <v>738</v>
      </c>
      <c r="Z13" s="164" t="s">
        <v>256</v>
      </c>
      <c r="AA13" s="164" t="s">
        <v>256</v>
      </c>
      <c r="AB13" s="38" t="s">
        <v>270</v>
      </c>
      <c r="AC13" s="38"/>
      <c r="AD13" s="202"/>
    </row>
    <row r="14" s="158" customFormat="1" ht="91.5" customHeight="1" spans="1:30">
      <c r="A14" s="158" t="s">
        <v>333</v>
      </c>
      <c r="B14" s="158" t="s">
        <v>250</v>
      </c>
      <c r="D14" s="38">
        <v>9</v>
      </c>
      <c r="E14" s="13" t="s">
        <v>739</v>
      </c>
      <c r="F14" s="38" t="s">
        <v>335</v>
      </c>
      <c r="G14" s="38" t="s">
        <v>457</v>
      </c>
      <c r="H14" s="162" t="s">
        <v>740</v>
      </c>
      <c r="I14" s="38" t="s">
        <v>244</v>
      </c>
      <c r="J14" s="164" t="s">
        <v>266</v>
      </c>
      <c r="K14" s="38" t="s">
        <v>741</v>
      </c>
      <c r="L14" s="164" t="s">
        <v>742</v>
      </c>
      <c r="M14" s="38" t="s">
        <v>743</v>
      </c>
      <c r="N14" s="13" t="s">
        <v>744</v>
      </c>
      <c r="O14" s="177">
        <f t="shared" si="0"/>
        <v>4000000</v>
      </c>
      <c r="P14" s="177">
        <v>4000000</v>
      </c>
      <c r="Q14" s="191"/>
      <c r="R14" s="42"/>
      <c r="S14" s="164" t="s">
        <v>254</v>
      </c>
      <c r="T14" s="13" t="s">
        <v>255</v>
      </c>
      <c r="U14" s="13" t="s">
        <v>271</v>
      </c>
      <c r="V14" s="38" t="s">
        <v>745</v>
      </c>
      <c r="W14" s="38"/>
      <c r="X14" s="38" t="s">
        <v>273</v>
      </c>
      <c r="Y14" s="38" t="s">
        <v>745</v>
      </c>
      <c r="Z14" s="164" t="s">
        <v>256</v>
      </c>
      <c r="AA14" s="164" t="s">
        <v>256</v>
      </c>
      <c r="AB14" s="38" t="s">
        <v>270</v>
      </c>
      <c r="AC14" s="38" t="s">
        <v>746</v>
      </c>
      <c r="AD14" s="202"/>
    </row>
    <row r="15" s="158" customFormat="1" ht="96" customHeight="1" spans="4:30">
      <c r="D15" s="38">
        <v>10</v>
      </c>
      <c r="E15" s="13" t="s">
        <v>747</v>
      </c>
      <c r="F15" s="38" t="s">
        <v>335</v>
      </c>
      <c r="G15" s="38" t="s">
        <v>457</v>
      </c>
      <c r="H15" s="162" t="s">
        <v>748</v>
      </c>
      <c r="I15" s="38" t="s">
        <v>244</v>
      </c>
      <c r="J15" s="164" t="s">
        <v>266</v>
      </c>
      <c r="K15" s="38" t="s">
        <v>749</v>
      </c>
      <c r="L15" s="164" t="s">
        <v>750</v>
      </c>
      <c r="M15" s="38" t="s">
        <v>751</v>
      </c>
      <c r="N15" s="13" t="s">
        <v>752</v>
      </c>
      <c r="O15" s="177">
        <f t="shared" si="0"/>
        <v>4310000</v>
      </c>
      <c r="P15" s="177">
        <v>4310000</v>
      </c>
      <c r="Q15" s="191"/>
      <c r="R15" s="42"/>
      <c r="S15" s="38" t="s">
        <v>254</v>
      </c>
      <c r="T15" s="13" t="s">
        <v>270</v>
      </c>
      <c r="U15" s="13" t="s">
        <v>271</v>
      </c>
      <c r="V15" s="38" t="s">
        <v>753</v>
      </c>
      <c r="W15" s="38"/>
      <c r="X15" s="38" t="s">
        <v>273</v>
      </c>
      <c r="Y15" s="38" t="s">
        <v>753</v>
      </c>
      <c r="Z15" s="164" t="s">
        <v>256</v>
      </c>
      <c r="AA15" s="164" t="s">
        <v>256</v>
      </c>
      <c r="AB15" s="38" t="s">
        <v>270</v>
      </c>
      <c r="AC15" s="38"/>
      <c r="AD15" s="202"/>
    </row>
    <row r="16" s="158" customFormat="1" ht="49.5" customHeight="1" spans="4:30">
      <c r="D16" s="38">
        <v>11</v>
      </c>
      <c r="E16" s="13" t="s">
        <v>754</v>
      </c>
      <c r="F16" s="38" t="s">
        <v>335</v>
      </c>
      <c r="G16" s="38" t="s">
        <v>457</v>
      </c>
      <c r="H16" s="162" t="s">
        <v>755</v>
      </c>
      <c r="I16" s="38" t="s">
        <v>244</v>
      </c>
      <c r="J16" s="164" t="s">
        <v>266</v>
      </c>
      <c r="K16" s="38" t="s">
        <v>756</v>
      </c>
      <c r="L16" s="164" t="s">
        <v>757</v>
      </c>
      <c r="M16" s="38" t="s">
        <v>758</v>
      </c>
      <c r="N16" s="13" t="s">
        <v>759</v>
      </c>
      <c r="O16" s="177">
        <f t="shared" si="0"/>
        <v>2366100</v>
      </c>
      <c r="P16" s="177">
        <v>2366100</v>
      </c>
      <c r="Q16" s="191"/>
      <c r="R16" s="42"/>
      <c r="S16" s="38" t="s">
        <v>254</v>
      </c>
      <c r="T16" s="13" t="s">
        <v>270</v>
      </c>
      <c r="U16" s="13" t="s">
        <v>271</v>
      </c>
      <c r="V16" s="38" t="s">
        <v>760</v>
      </c>
      <c r="W16" s="38"/>
      <c r="X16" s="38" t="s">
        <v>273</v>
      </c>
      <c r="Y16" s="38" t="s">
        <v>760</v>
      </c>
      <c r="Z16" s="164" t="s">
        <v>256</v>
      </c>
      <c r="AA16" s="164" t="s">
        <v>256</v>
      </c>
      <c r="AB16" s="38" t="s">
        <v>270</v>
      </c>
      <c r="AC16" s="38"/>
      <c r="AD16" s="202"/>
    </row>
    <row r="17" s="158" customFormat="1" ht="90" customHeight="1" spans="4:30">
      <c r="D17" s="38">
        <v>12</v>
      </c>
      <c r="E17" s="13" t="s">
        <v>761</v>
      </c>
      <c r="F17" s="38" t="s">
        <v>366</v>
      </c>
      <c r="G17" s="46" t="s">
        <v>358</v>
      </c>
      <c r="H17" s="162" t="s">
        <v>762</v>
      </c>
      <c r="I17" s="38" t="s">
        <v>244</v>
      </c>
      <c r="J17" s="38" t="s">
        <v>283</v>
      </c>
      <c r="K17" s="38" t="s">
        <v>321</v>
      </c>
      <c r="L17" s="164" t="s">
        <v>763</v>
      </c>
      <c r="M17" s="13" t="s">
        <v>370</v>
      </c>
      <c r="N17" s="13" t="s">
        <v>398</v>
      </c>
      <c r="O17" s="177">
        <f t="shared" si="0"/>
        <v>7200000</v>
      </c>
      <c r="P17" s="177">
        <v>7200000</v>
      </c>
      <c r="Q17" s="191"/>
      <c r="R17" s="42"/>
      <c r="S17" s="164" t="s">
        <v>256</v>
      </c>
      <c r="T17" s="164" t="s">
        <v>256</v>
      </c>
      <c r="U17" s="164" t="s">
        <v>256</v>
      </c>
      <c r="V17" s="164" t="s">
        <v>256</v>
      </c>
      <c r="W17" s="164" t="s">
        <v>256</v>
      </c>
      <c r="X17" s="164" t="s">
        <v>256</v>
      </c>
      <c r="Y17" s="164" t="s">
        <v>256</v>
      </c>
      <c r="Z17" s="164" t="s">
        <v>256</v>
      </c>
      <c r="AA17" s="164" t="s">
        <v>256</v>
      </c>
      <c r="AB17" s="38" t="s">
        <v>255</v>
      </c>
      <c r="AC17" s="38" t="s">
        <v>325</v>
      </c>
      <c r="AD17" s="202"/>
    </row>
    <row r="18" s="158" customFormat="1" ht="60.75" customHeight="1" spans="4:30">
      <c r="D18" s="38">
        <v>13</v>
      </c>
      <c r="E18" s="13" t="s">
        <v>764</v>
      </c>
      <c r="F18" s="38" t="s">
        <v>366</v>
      </c>
      <c r="G18" s="46" t="s">
        <v>362</v>
      </c>
      <c r="H18" s="162" t="s">
        <v>765</v>
      </c>
      <c r="I18" s="38" t="s">
        <v>244</v>
      </c>
      <c r="J18" s="38" t="s">
        <v>261</v>
      </c>
      <c r="K18" s="38" t="s">
        <v>321</v>
      </c>
      <c r="L18" s="164" t="s">
        <v>766</v>
      </c>
      <c r="M18" s="13" t="s">
        <v>362</v>
      </c>
      <c r="N18" s="13" t="s">
        <v>362</v>
      </c>
      <c r="O18" s="177">
        <f t="shared" si="0"/>
        <v>10590000</v>
      </c>
      <c r="P18" s="177">
        <v>10590000</v>
      </c>
      <c r="Q18" s="191"/>
      <c r="R18" s="42"/>
      <c r="S18" s="164" t="s">
        <v>256</v>
      </c>
      <c r="T18" s="164" t="s">
        <v>256</v>
      </c>
      <c r="U18" s="164" t="s">
        <v>256</v>
      </c>
      <c r="V18" s="164" t="s">
        <v>256</v>
      </c>
      <c r="W18" s="164" t="s">
        <v>256</v>
      </c>
      <c r="X18" s="164" t="s">
        <v>256</v>
      </c>
      <c r="Y18" s="164" t="s">
        <v>256</v>
      </c>
      <c r="Z18" s="164" t="s">
        <v>256</v>
      </c>
      <c r="AA18" s="164" t="s">
        <v>256</v>
      </c>
      <c r="AB18" s="38" t="s">
        <v>255</v>
      </c>
      <c r="AC18" s="38" t="s">
        <v>325</v>
      </c>
      <c r="AD18" s="202"/>
    </row>
    <row r="19" s="158" customFormat="1" ht="45.75" customHeight="1" spans="4:30">
      <c r="D19" s="38">
        <v>14</v>
      </c>
      <c r="E19" s="13" t="s">
        <v>767</v>
      </c>
      <c r="F19" s="38" t="s">
        <v>366</v>
      </c>
      <c r="G19" s="46" t="s">
        <v>362</v>
      </c>
      <c r="H19" s="162" t="s">
        <v>768</v>
      </c>
      <c r="I19" s="38" t="s">
        <v>244</v>
      </c>
      <c r="J19" s="38" t="s">
        <v>250</v>
      </c>
      <c r="K19" s="38" t="s">
        <v>769</v>
      </c>
      <c r="L19" s="164" t="s">
        <v>770</v>
      </c>
      <c r="M19" s="13" t="s">
        <v>362</v>
      </c>
      <c r="N19" s="13" t="s">
        <v>398</v>
      </c>
      <c r="O19" s="177">
        <f t="shared" si="0"/>
        <v>500000</v>
      </c>
      <c r="P19" s="177">
        <v>500000</v>
      </c>
      <c r="Q19" s="191"/>
      <c r="R19" s="42"/>
      <c r="S19" s="38" t="s">
        <v>254</v>
      </c>
      <c r="T19" s="13" t="s">
        <v>270</v>
      </c>
      <c r="U19" s="13" t="s">
        <v>281</v>
      </c>
      <c r="V19" s="38" t="s">
        <v>362</v>
      </c>
      <c r="W19" s="38"/>
      <c r="X19" s="38" t="s">
        <v>257</v>
      </c>
      <c r="Y19" s="38" t="s">
        <v>362</v>
      </c>
      <c r="Z19" s="164" t="s">
        <v>256</v>
      </c>
      <c r="AA19" s="164" t="s">
        <v>256</v>
      </c>
      <c r="AB19" s="38" t="s">
        <v>270</v>
      </c>
      <c r="AC19" s="38"/>
      <c r="AD19" s="202"/>
    </row>
    <row r="20" s="158" customFormat="1" ht="93.75" customHeight="1" spans="4:30">
      <c r="D20" s="38">
        <v>15</v>
      </c>
      <c r="E20" s="13" t="s">
        <v>771</v>
      </c>
      <c r="F20" s="38" t="s">
        <v>772</v>
      </c>
      <c r="G20" s="46" t="s">
        <v>358</v>
      </c>
      <c r="H20" s="162" t="s">
        <v>773</v>
      </c>
      <c r="I20" s="38" t="s">
        <v>244</v>
      </c>
      <c r="J20" s="38" t="s">
        <v>283</v>
      </c>
      <c r="K20" s="38" t="s">
        <v>321</v>
      </c>
      <c r="L20" s="164" t="s">
        <v>774</v>
      </c>
      <c r="M20" s="13" t="s">
        <v>370</v>
      </c>
      <c r="N20" s="13" t="s">
        <v>775</v>
      </c>
      <c r="O20" s="177">
        <f t="shared" si="0"/>
        <v>7560000</v>
      </c>
      <c r="P20" s="177">
        <v>7560000</v>
      </c>
      <c r="Q20" s="191"/>
      <c r="R20" s="42"/>
      <c r="S20" s="164" t="s">
        <v>256</v>
      </c>
      <c r="T20" s="192" t="s">
        <v>255</v>
      </c>
      <c r="U20" s="164" t="s">
        <v>256</v>
      </c>
      <c r="V20" s="164" t="s">
        <v>256</v>
      </c>
      <c r="W20" s="164" t="s">
        <v>256</v>
      </c>
      <c r="X20" s="164" t="s">
        <v>256</v>
      </c>
      <c r="Y20" s="164" t="s">
        <v>256</v>
      </c>
      <c r="Z20" s="164" t="s">
        <v>256</v>
      </c>
      <c r="AA20" s="164" t="s">
        <v>256</v>
      </c>
      <c r="AB20" s="38" t="s">
        <v>255</v>
      </c>
      <c r="AC20" s="38" t="s">
        <v>325</v>
      </c>
      <c r="AD20" s="202"/>
    </row>
    <row r="21" s="158" customFormat="1" ht="93.75" customHeight="1" spans="4:30">
      <c r="D21" s="38">
        <v>16</v>
      </c>
      <c r="E21" s="25" t="s">
        <v>776</v>
      </c>
      <c r="F21" s="38" t="s">
        <v>772</v>
      </c>
      <c r="G21" s="46" t="s">
        <v>358</v>
      </c>
      <c r="H21" s="162" t="s">
        <v>777</v>
      </c>
      <c r="I21" s="38" t="s">
        <v>244</v>
      </c>
      <c r="J21" s="164" t="s">
        <v>266</v>
      </c>
      <c r="K21" s="38" t="s">
        <v>778</v>
      </c>
      <c r="L21" s="164" t="s">
        <v>779</v>
      </c>
      <c r="M21" s="13" t="s">
        <v>370</v>
      </c>
      <c r="N21" s="13" t="s">
        <v>398</v>
      </c>
      <c r="O21" s="177">
        <f t="shared" si="0"/>
        <v>1400000</v>
      </c>
      <c r="P21" s="177">
        <v>1400000</v>
      </c>
      <c r="Q21" s="191"/>
      <c r="R21" s="42"/>
      <c r="S21" s="38" t="s">
        <v>254</v>
      </c>
      <c r="T21" s="13" t="s">
        <v>270</v>
      </c>
      <c r="U21" s="13" t="s">
        <v>271</v>
      </c>
      <c r="V21" s="38" t="s">
        <v>780</v>
      </c>
      <c r="W21" s="38"/>
      <c r="X21" s="38" t="s">
        <v>273</v>
      </c>
      <c r="Y21" s="38" t="s">
        <v>780</v>
      </c>
      <c r="Z21" s="164" t="s">
        <v>256</v>
      </c>
      <c r="AA21" s="164" t="s">
        <v>256</v>
      </c>
      <c r="AB21" s="38" t="s">
        <v>270</v>
      </c>
      <c r="AC21" s="38"/>
      <c r="AD21" s="202"/>
    </row>
    <row r="22" s="158" customFormat="1" ht="93.75" customHeight="1" spans="4:30">
      <c r="D22" s="38">
        <v>17</v>
      </c>
      <c r="E22" s="163"/>
      <c r="F22" s="38" t="s">
        <v>772</v>
      </c>
      <c r="G22" s="46" t="s">
        <v>358</v>
      </c>
      <c r="H22" s="162" t="s">
        <v>781</v>
      </c>
      <c r="I22" s="38" t="s">
        <v>244</v>
      </c>
      <c r="J22" s="164" t="s">
        <v>266</v>
      </c>
      <c r="K22" s="38" t="s">
        <v>782</v>
      </c>
      <c r="L22" s="164" t="s">
        <v>783</v>
      </c>
      <c r="M22" s="13" t="s">
        <v>370</v>
      </c>
      <c r="N22" s="13" t="s">
        <v>375</v>
      </c>
      <c r="O22" s="177">
        <f t="shared" si="0"/>
        <v>2000000</v>
      </c>
      <c r="P22" s="177">
        <v>2000000</v>
      </c>
      <c r="Q22" s="191"/>
      <c r="R22" s="42"/>
      <c r="S22" s="38" t="s">
        <v>254</v>
      </c>
      <c r="T22" s="13" t="s">
        <v>270</v>
      </c>
      <c r="U22" s="13" t="s">
        <v>271</v>
      </c>
      <c r="V22" s="38" t="s">
        <v>376</v>
      </c>
      <c r="W22" s="38"/>
      <c r="X22" s="38" t="s">
        <v>273</v>
      </c>
      <c r="Y22" s="38" t="s">
        <v>376</v>
      </c>
      <c r="Z22" s="164" t="s">
        <v>256</v>
      </c>
      <c r="AA22" s="164" t="s">
        <v>256</v>
      </c>
      <c r="AB22" s="38" t="s">
        <v>270</v>
      </c>
      <c r="AC22" s="38"/>
      <c r="AD22" s="202"/>
    </row>
    <row r="23" s="158" customFormat="1" ht="93.75" customHeight="1" spans="4:30">
      <c r="D23" s="38">
        <v>18</v>
      </c>
      <c r="E23" s="13" t="s">
        <v>628</v>
      </c>
      <c r="F23" s="164" t="s">
        <v>302</v>
      </c>
      <c r="G23" s="164" t="s">
        <v>303</v>
      </c>
      <c r="H23" s="165" t="s">
        <v>320</v>
      </c>
      <c r="I23" s="164" t="s">
        <v>244</v>
      </c>
      <c r="J23" s="164" t="s">
        <v>311</v>
      </c>
      <c r="K23" s="164" t="s">
        <v>321</v>
      </c>
      <c r="L23" s="164" t="s">
        <v>784</v>
      </c>
      <c r="M23" s="164" t="s">
        <v>323</v>
      </c>
      <c r="N23" s="178" t="s">
        <v>324</v>
      </c>
      <c r="O23" s="177">
        <f t="shared" si="0"/>
        <v>1834780</v>
      </c>
      <c r="P23" s="179">
        <v>1760000</v>
      </c>
      <c r="Q23" s="179">
        <v>74780</v>
      </c>
      <c r="R23" s="42"/>
      <c r="S23" s="164" t="s">
        <v>256</v>
      </c>
      <c r="T23" s="164" t="s">
        <v>256</v>
      </c>
      <c r="U23" s="164" t="s">
        <v>256</v>
      </c>
      <c r="V23" s="164" t="s">
        <v>256</v>
      </c>
      <c r="W23" s="164" t="s">
        <v>256</v>
      </c>
      <c r="X23" s="164" t="s">
        <v>256</v>
      </c>
      <c r="Y23" s="164" t="s">
        <v>256</v>
      </c>
      <c r="Z23" s="164" t="s">
        <v>256</v>
      </c>
      <c r="AA23" s="164" t="s">
        <v>256</v>
      </c>
      <c r="AB23" s="164" t="s">
        <v>255</v>
      </c>
      <c r="AC23" s="164" t="s">
        <v>785</v>
      </c>
      <c r="AD23" s="202"/>
    </row>
    <row r="24" s="158" customFormat="1" ht="93.75" customHeight="1" spans="4:30">
      <c r="D24" s="38">
        <v>19</v>
      </c>
      <c r="E24" s="13" t="s">
        <v>630</v>
      </c>
      <c r="F24" s="164" t="s">
        <v>302</v>
      </c>
      <c r="G24" s="164" t="s">
        <v>303</v>
      </c>
      <c r="H24" s="165" t="s">
        <v>313</v>
      </c>
      <c r="I24" s="164" t="s">
        <v>244</v>
      </c>
      <c r="J24" s="164" t="s">
        <v>261</v>
      </c>
      <c r="K24" s="180" t="s">
        <v>786</v>
      </c>
      <c r="L24" s="164" t="s">
        <v>787</v>
      </c>
      <c r="M24" s="178" t="s">
        <v>316</v>
      </c>
      <c r="N24" s="178" t="s">
        <v>317</v>
      </c>
      <c r="O24" s="177">
        <f t="shared" si="0"/>
        <v>859542.56</v>
      </c>
      <c r="P24" s="177">
        <v>859542.56</v>
      </c>
      <c r="Q24" s="191"/>
      <c r="R24" s="42"/>
      <c r="S24" s="164" t="s">
        <v>254</v>
      </c>
      <c r="T24" s="164" t="s">
        <v>270</v>
      </c>
      <c r="U24" s="164" t="s">
        <v>308</v>
      </c>
      <c r="V24" s="164" t="s">
        <v>318</v>
      </c>
      <c r="W24" s="164"/>
      <c r="X24" s="164" t="s">
        <v>273</v>
      </c>
      <c r="Y24" s="164" t="s">
        <v>318</v>
      </c>
      <c r="Z24" s="164" t="s">
        <v>256</v>
      </c>
      <c r="AA24" s="164" t="s">
        <v>256</v>
      </c>
      <c r="AB24" s="164" t="s">
        <v>270</v>
      </c>
      <c r="AC24" s="38" t="s">
        <v>788</v>
      </c>
      <c r="AD24" s="202"/>
    </row>
    <row r="25" s="158" customFormat="1" ht="50.25" customHeight="1" spans="4:30">
      <c r="D25" s="38">
        <v>20</v>
      </c>
      <c r="E25" s="25" t="s">
        <v>632</v>
      </c>
      <c r="F25" s="164" t="s">
        <v>302</v>
      </c>
      <c r="G25" s="38" t="s">
        <v>789</v>
      </c>
      <c r="H25" s="162" t="s">
        <v>790</v>
      </c>
      <c r="I25" s="38" t="s">
        <v>244</v>
      </c>
      <c r="J25" s="38" t="s">
        <v>311</v>
      </c>
      <c r="K25" s="173" t="s">
        <v>321</v>
      </c>
      <c r="L25" s="164" t="s">
        <v>791</v>
      </c>
      <c r="M25" s="164" t="s">
        <v>789</v>
      </c>
      <c r="N25" s="13" t="s">
        <v>792</v>
      </c>
      <c r="O25" s="177">
        <f t="shared" si="0"/>
        <v>486108.38</v>
      </c>
      <c r="P25" s="177">
        <v>486108.38</v>
      </c>
      <c r="Q25" s="191"/>
      <c r="R25" s="42"/>
      <c r="S25" s="38" t="s">
        <v>254</v>
      </c>
      <c r="T25" s="164" t="s">
        <v>270</v>
      </c>
      <c r="U25" s="164" t="s">
        <v>308</v>
      </c>
      <c r="V25" s="164" t="s">
        <v>793</v>
      </c>
      <c r="W25" s="38"/>
      <c r="X25" s="164" t="s">
        <v>273</v>
      </c>
      <c r="Y25" s="164" t="s">
        <v>793</v>
      </c>
      <c r="Z25" s="164" t="s">
        <v>256</v>
      </c>
      <c r="AA25" s="164" t="s">
        <v>256</v>
      </c>
      <c r="AB25" s="38" t="s">
        <v>258</v>
      </c>
      <c r="AC25" s="38"/>
      <c r="AD25" s="202"/>
    </row>
    <row r="26" s="158" customFormat="1" ht="50.25" customHeight="1" spans="4:30">
      <c r="D26" s="38">
        <v>21</v>
      </c>
      <c r="E26" s="166"/>
      <c r="F26" s="164" t="s">
        <v>302</v>
      </c>
      <c r="G26" s="38" t="s">
        <v>789</v>
      </c>
      <c r="H26" s="162" t="s">
        <v>794</v>
      </c>
      <c r="I26" s="38" t="s">
        <v>244</v>
      </c>
      <c r="J26" s="38" t="s">
        <v>250</v>
      </c>
      <c r="K26" s="173" t="s">
        <v>795</v>
      </c>
      <c r="L26" s="164" t="s">
        <v>796</v>
      </c>
      <c r="M26" s="164" t="s">
        <v>789</v>
      </c>
      <c r="N26" s="13" t="s">
        <v>792</v>
      </c>
      <c r="O26" s="177">
        <f t="shared" ref="O26:O28" si="1">P26+Q26+R26</f>
        <v>1626000</v>
      </c>
      <c r="P26" s="177">
        <f>1080000+546000</f>
        <v>1626000</v>
      </c>
      <c r="Q26" s="191"/>
      <c r="R26" s="42"/>
      <c r="S26" s="164" t="s">
        <v>254</v>
      </c>
      <c r="T26" s="164" t="s">
        <v>270</v>
      </c>
      <c r="U26" s="164" t="s">
        <v>308</v>
      </c>
      <c r="V26" s="164" t="s">
        <v>793</v>
      </c>
      <c r="W26" s="38"/>
      <c r="X26" s="164" t="s">
        <v>273</v>
      </c>
      <c r="Y26" s="164" t="s">
        <v>793</v>
      </c>
      <c r="Z26" s="164" t="s">
        <v>256</v>
      </c>
      <c r="AA26" s="164" t="s">
        <v>256</v>
      </c>
      <c r="AB26" s="38" t="s">
        <v>258</v>
      </c>
      <c r="AC26" s="38"/>
      <c r="AD26" s="202"/>
    </row>
    <row r="27" s="158" customFormat="1" ht="50.25" customHeight="1" spans="4:30">
      <c r="D27" s="38">
        <v>22</v>
      </c>
      <c r="E27" s="163"/>
      <c r="F27" s="164" t="s">
        <v>302</v>
      </c>
      <c r="G27" s="38" t="s">
        <v>789</v>
      </c>
      <c r="H27" s="162" t="s">
        <v>797</v>
      </c>
      <c r="I27" s="38" t="s">
        <v>244</v>
      </c>
      <c r="J27" s="38" t="s">
        <v>250</v>
      </c>
      <c r="K27" s="173" t="s">
        <v>798</v>
      </c>
      <c r="L27" s="164" t="s">
        <v>799</v>
      </c>
      <c r="M27" s="164" t="s">
        <v>789</v>
      </c>
      <c r="N27" s="13" t="s">
        <v>792</v>
      </c>
      <c r="O27" s="177">
        <f t="shared" si="1"/>
        <v>1007891.62</v>
      </c>
      <c r="P27" s="177">
        <f>3120000-P25-P26</f>
        <v>1007891.62</v>
      </c>
      <c r="Q27" s="191"/>
      <c r="R27" s="42"/>
      <c r="S27" s="164" t="s">
        <v>254</v>
      </c>
      <c r="T27" s="164" t="s">
        <v>270</v>
      </c>
      <c r="U27" s="164" t="s">
        <v>308</v>
      </c>
      <c r="V27" s="164" t="s">
        <v>793</v>
      </c>
      <c r="W27" s="38"/>
      <c r="X27" s="164" t="s">
        <v>273</v>
      </c>
      <c r="Y27" s="164" t="s">
        <v>793</v>
      </c>
      <c r="Z27" s="164" t="s">
        <v>256</v>
      </c>
      <c r="AA27" s="164" t="s">
        <v>256</v>
      </c>
      <c r="AB27" s="38" t="s">
        <v>258</v>
      </c>
      <c r="AC27" s="38"/>
      <c r="AD27" s="202"/>
    </row>
    <row r="28" s="158" customFormat="1" ht="50.25" customHeight="1" spans="4:30">
      <c r="D28" s="38">
        <v>23</v>
      </c>
      <c r="E28" s="25" t="s">
        <v>633</v>
      </c>
      <c r="F28" s="164" t="s">
        <v>302</v>
      </c>
      <c r="G28" s="38" t="s">
        <v>789</v>
      </c>
      <c r="H28" s="162" t="s">
        <v>800</v>
      </c>
      <c r="I28" s="38" t="s">
        <v>244</v>
      </c>
      <c r="J28" s="38" t="s">
        <v>283</v>
      </c>
      <c r="K28" s="173" t="s">
        <v>801</v>
      </c>
      <c r="L28" s="164" t="s">
        <v>802</v>
      </c>
      <c r="M28" s="164" t="s">
        <v>803</v>
      </c>
      <c r="N28" s="13" t="s">
        <v>438</v>
      </c>
      <c r="O28" s="177">
        <f t="shared" si="1"/>
        <v>494400</v>
      </c>
      <c r="P28" s="177">
        <v>494400</v>
      </c>
      <c r="Q28" s="191"/>
      <c r="R28" s="42"/>
      <c r="S28" s="38" t="s">
        <v>254</v>
      </c>
      <c r="T28" s="164" t="s">
        <v>270</v>
      </c>
      <c r="U28" s="164" t="s">
        <v>308</v>
      </c>
      <c r="V28" s="164" t="s">
        <v>309</v>
      </c>
      <c r="W28" s="38"/>
      <c r="X28" s="164" t="s">
        <v>273</v>
      </c>
      <c r="Y28" s="164" t="s">
        <v>793</v>
      </c>
      <c r="Z28" s="164" t="s">
        <v>256</v>
      </c>
      <c r="AA28" s="164" t="s">
        <v>256</v>
      </c>
      <c r="AB28" s="38" t="s">
        <v>270</v>
      </c>
      <c r="AC28" s="38"/>
      <c r="AD28" s="202"/>
    </row>
    <row r="29" s="158" customFormat="1" ht="50.25" customHeight="1" spans="4:30">
      <c r="D29" s="38">
        <v>24</v>
      </c>
      <c r="E29" s="166"/>
      <c r="F29" s="164" t="s">
        <v>302</v>
      </c>
      <c r="G29" s="38" t="s">
        <v>789</v>
      </c>
      <c r="H29" s="162" t="s">
        <v>804</v>
      </c>
      <c r="I29" s="38" t="s">
        <v>244</v>
      </c>
      <c r="J29" s="38" t="s">
        <v>250</v>
      </c>
      <c r="K29" s="173" t="s">
        <v>805</v>
      </c>
      <c r="L29" s="164" t="s">
        <v>806</v>
      </c>
      <c r="M29" s="164" t="s">
        <v>803</v>
      </c>
      <c r="N29" s="13" t="s">
        <v>438</v>
      </c>
      <c r="O29" s="177">
        <f t="shared" ref="O29:O30" si="2">P29+Q29+R29</f>
        <v>811200</v>
      </c>
      <c r="P29" s="177">
        <v>811200</v>
      </c>
      <c r="Q29" s="191"/>
      <c r="R29" s="42"/>
      <c r="S29" s="38" t="s">
        <v>254</v>
      </c>
      <c r="T29" s="164" t="s">
        <v>270</v>
      </c>
      <c r="U29" s="164" t="s">
        <v>308</v>
      </c>
      <c r="V29" s="164" t="s">
        <v>309</v>
      </c>
      <c r="W29" s="38"/>
      <c r="X29" s="164" t="s">
        <v>273</v>
      </c>
      <c r="Y29" s="164" t="s">
        <v>793</v>
      </c>
      <c r="Z29" s="164" t="s">
        <v>256</v>
      </c>
      <c r="AA29" s="164" t="s">
        <v>256</v>
      </c>
      <c r="AB29" s="38" t="s">
        <v>270</v>
      </c>
      <c r="AC29" s="38" t="s">
        <v>807</v>
      </c>
      <c r="AD29" s="202"/>
    </row>
    <row r="30" s="158" customFormat="1" ht="50.25" customHeight="1" spans="4:30">
      <c r="D30" s="38">
        <v>25</v>
      </c>
      <c r="E30" s="163"/>
      <c r="F30" s="164" t="s">
        <v>302</v>
      </c>
      <c r="G30" s="38" t="s">
        <v>789</v>
      </c>
      <c r="H30" s="162" t="s">
        <v>808</v>
      </c>
      <c r="I30" s="38" t="s">
        <v>244</v>
      </c>
      <c r="J30" s="38" t="s">
        <v>250</v>
      </c>
      <c r="K30" s="181" t="s">
        <v>809</v>
      </c>
      <c r="L30" s="164" t="s">
        <v>810</v>
      </c>
      <c r="M30" s="164" t="s">
        <v>803</v>
      </c>
      <c r="N30" s="13" t="s">
        <v>438</v>
      </c>
      <c r="O30" s="177">
        <f t="shared" si="2"/>
        <v>2155200</v>
      </c>
      <c r="P30" s="177">
        <v>194400</v>
      </c>
      <c r="Q30" s="191">
        <f>1880800+80000-Q29</f>
        <v>1960800</v>
      </c>
      <c r="R30" s="42"/>
      <c r="S30" s="38" t="s">
        <v>254</v>
      </c>
      <c r="T30" s="164" t="s">
        <v>270</v>
      </c>
      <c r="U30" s="164" t="s">
        <v>308</v>
      </c>
      <c r="V30" s="164" t="s">
        <v>309</v>
      </c>
      <c r="W30" s="38"/>
      <c r="X30" s="164" t="s">
        <v>273</v>
      </c>
      <c r="Y30" s="164" t="s">
        <v>793</v>
      </c>
      <c r="Z30" s="164" t="s">
        <v>256</v>
      </c>
      <c r="AA30" s="164" t="s">
        <v>256</v>
      </c>
      <c r="AB30" s="38" t="s">
        <v>270</v>
      </c>
      <c r="AC30" s="38" t="s">
        <v>807</v>
      </c>
      <c r="AD30" s="202"/>
    </row>
    <row r="31" s="158" customFormat="1" ht="58.5" customHeight="1" spans="4:30">
      <c r="D31" s="38">
        <v>26</v>
      </c>
      <c r="E31" s="13" t="s">
        <v>634</v>
      </c>
      <c r="F31" s="164" t="s">
        <v>302</v>
      </c>
      <c r="G31" s="164" t="s">
        <v>789</v>
      </c>
      <c r="H31" s="162" t="s">
        <v>811</v>
      </c>
      <c r="I31" s="38" t="s">
        <v>244</v>
      </c>
      <c r="J31" s="38" t="s">
        <v>283</v>
      </c>
      <c r="K31" s="173" t="s">
        <v>812</v>
      </c>
      <c r="L31" s="164" t="s">
        <v>813</v>
      </c>
      <c r="M31" s="164" t="s">
        <v>789</v>
      </c>
      <c r="N31" s="13" t="s">
        <v>438</v>
      </c>
      <c r="O31" s="177">
        <f t="shared" si="0"/>
        <v>3000000</v>
      </c>
      <c r="P31" s="177">
        <v>3000000</v>
      </c>
      <c r="Q31" s="191"/>
      <c r="R31" s="42"/>
      <c r="S31" s="38" t="s">
        <v>254</v>
      </c>
      <c r="T31" s="13" t="s">
        <v>270</v>
      </c>
      <c r="U31" s="13" t="s">
        <v>281</v>
      </c>
      <c r="V31" s="164" t="s">
        <v>814</v>
      </c>
      <c r="W31" s="38"/>
      <c r="X31" s="164" t="s">
        <v>257</v>
      </c>
      <c r="Y31" s="164" t="s">
        <v>814</v>
      </c>
      <c r="Z31" s="164" t="s">
        <v>256</v>
      </c>
      <c r="AA31" s="164" t="s">
        <v>256</v>
      </c>
      <c r="AB31" s="38" t="s">
        <v>258</v>
      </c>
      <c r="AC31" s="38"/>
      <c r="AD31" s="202"/>
    </row>
    <row r="32" s="158" customFormat="1" ht="58.5" customHeight="1" spans="4:30">
      <c r="D32" s="38">
        <v>27</v>
      </c>
      <c r="E32" s="25" t="s">
        <v>635</v>
      </c>
      <c r="F32" s="167" t="s">
        <v>302</v>
      </c>
      <c r="G32" s="168" t="s">
        <v>789</v>
      </c>
      <c r="H32" s="162" t="s">
        <v>815</v>
      </c>
      <c r="I32" s="38" t="s">
        <v>244</v>
      </c>
      <c r="J32" s="164" t="s">
        <v>266</v>
      </c>
      <c r="K32" s="173" t="s">
        <v>816</v>
      </c>
      <c r="L32" s="164" t="s">
        <v>817</v>
      </c>
      <c r="M32" s="38" t="s">
        <v>789</v>
      </c>
      <c r="N32" s="13" t="s">
        <v>428</v>
      </c>
      <c r="O32" s="177">
        <f t="shared" si="0"/>
        <v>10000000</v>
      </c>
      <c r="P32" s="177">
        <v>10000000</v>
      </c>
      <c r="Q32" s="191"/>
      <c r="R32" s="42"/>
      <c r="S32" s="38" t="s">
        <v>254</v>
      </c>
      <c r="T32" s="13" t="s">
        <v>270</v>
      </c>
      <c r="U32" s="13" t="s">
        <v>271</v>
      </c>
      <c r="V32" s="38" t="s">
        <v>818</v>
      </c>
      <c r="W32" s="38"/>
      <c r="X32" s="164" t="s">
        <v>273</v>
      </c>
      <c r="Y32" s="38" t="s">
        <v>818</v>
      </c>
      <c r="Z32" s="164" t="s">
        <v>256</v>
      </c>
      <c r="AA32" s="164" t="s">
        <v>256</v>
      </c>
      <c r="AB32" s="38" t="s">
        <v>258</v>
      </c>
      <c r="AC32" s="38"/>
      <c r="AD32" s="202"/>
    </row>
    <row r="33" s="158" customFormat="1" ht="58.5" customHeight="1" spans="4:30">
      <c r="D33" s="38">
        <v>28</v>
      </c>
      <c r="E33" s="163"/>
      <c r="F33" s="169"/>
      <c r="G33" s="170"/>
      <c r="H33" s="162" t="s">
        <v>819</v>
      </c>
      <c r="I33" s="38" t="s">
        <v>244</v>
      </c>
      <c r="J33" s="164" t="s">
        <v>266</v>
      </c>
      <c r="K33" s="173" t="s">
        <v>820</v>
      </c>
      <c r="L33" s="164" t="s">
        <v>821</v>
      </c>
      <c r="M33" s="38" t="s">
        <v>789</v>
      </c>
      <c r="N33" s="13" t="s">
        <v>428</v>
      </c>
      <c r="O33" s="177">
        <f t="shared" si="0"/>
        <v>5000000</v>
      </c>
      <c r="P33" s="177">
        <v>5000000</v>
      </c>
      <c r="Q33" s="191"/>
      <c r="R33" s="42"/>
      <c r="S33" s="38" t="s">
        <v>254</v>
      </c>
      <c r="T33" s="13" t="s">
        <v>270</v>
      </c>
      <c r="U33" s="13" t="s">
        <v>271</v>
      </c>
      <c r="V33" s="38" t="s">
        <v>822</v>
      </c>
      <c r="W33" s="38"/>
      <c r="X33" s="164" t="s">
        <v>273</v>
      </c>
      <c r="Y33" s="38" t="s">
        <v>822</v>
      </c>
      <c r="Z33" s="164" t="s">
        <v>256</v>
      </c>
      <c r="AA33" s="164" t="s">
        <v>256</v>
      </c>
      <c r="AB33" s="38" t="s">
        <v>270</v>
      </c>
      <c r="AC33" s="38"/>
      <c r="AD33" s="202"/>
    </row>
    <row r="34" s="158" customFormat="1" ht="63" customHeight="1" spans="4:30">
      <c r="D34" s="38">
        <v>29</v>
      </c>
      <c r="E34" s="13" t="s">
        <v>636</v>
      </c>
      <c r="F34" s="38" t="s">
        <v>302</v>
      </c>
      <c r="G34" s="38" t="s">
        <v>789</v>
      </c>
      <c r="H34" s="171" t="s">
        <v>823</v>
      </c>
      <c r="I34" s="38" t="s">
        <v>244</v>
      </c>
      <c r="J34" s="164" t="s">
        <v>266</v>
      </c>
      <c r="K34" s="173" t="s">
        <v>824</v>
      </c>
      <c r="L34" s="164" t="s">
        <v>825</v>
      </c>
      <c r="M34" s="38" t="s">
        <v>789</v>
      </c>
      <c r="N34" s="13" t="s">
        <v>826</v>
      </c>
      <c r="O34" s="177">
        <f t="shared" si="0"/>
        <v>2950000</v>
      </c>
      <c r="P34" s="177">
        <v>2950000</v>
      </c>
      <c r="Q34" s="191"/>
      <c r="R34" s="42"/>
      <c r="S34" s="38" t="s">
        <v>254</v>
      </c>
      <c r="T34" s="13" t="s">
        <v>270</v>
      </c>
      <c r="U34" s="13" t="s">
        <v>271</v>
      </c>
      <c r="V34" s="38" t="s">
        <v>827</v>
      </c>
      <c r="W34" s="38"/>
      <c r="X34" s="164" t="s">
        <v>273</v>
      </c>
      <c r="Y34" s="38" t="s">
        <v>827</v>
      </c>
      <c r="Z34" s="164" t="s">
        <v>256</v>
      </c>
      <c r="AA34" s="164" t="s">
        <v>256</v>
      </c>
      <c r="AB34" s="38" t="s">
        <v>258</v>
      </c>
      <c r="AC34" s="38"/>
      <c r="AD34" s="202"/>
    </row>
    <row r="35" s="158" customFormat="1" ht="63" customHeight="1" spans="4:30">
      <c r="D35" s="38">
        <v>30</v>
      </c>
      <c r="E35" s="13" t="s">
        <v>638</v>
      </c>
      <c r="F35" s="38" t="s">
        <v>302</v>
      </c>
      <c r="G35" s="38" t="s">
        <v>789</v>
      </c>
      <c r="H35" s="171" t="s">
        <v>828</v>
      </c>
      <c r="I35" s="38" t="s">
        <v>244</v>
      </c>
      <c r="J35" s="164" t="s">
        <v>266</v>
      </c>
      <c r="K35" s="173" t="s">
        <v>829</v>
      </c>
      <c r="L35" s="164" t="s">
        <v>830</v>
      </c>
      <c r="M35" s="38" t="s">
        <v>789</v>
      </c>
      <c r="N35" s="13" t="s">
        <v>317</v>
      </c>
      <c r="O35" s="177">
        <f t="shared" si="0"/>
        <v>2730000</v>
      </c>
      <c r="P35" s="177">
        <v>2730000</v>
      </c>
      <c r="Q35" s="191"/>
      <c r="R35" s="42"/>
      <c r="S35" s="38" t="s">
        <v>254</v>
      </c>
      <c r="T35" s="13" t="s">
        <v>270</v>
      </c>
      <c r="U35" s="13" t="s">
        <v>271</v>
      </c>
      <c r="V35" s="38" t="s">
        <v>831</v>
      </c>
      <c r="W35" s="38"/>
      <c r="X35" s="164" t="s">
        <v>273</v>
      </c>
      <c r="Y35" s="38" t="s">
        <v>831</v>
      </c>
      <c r="Z35" s="164" t="s">
        <v>256</v>
      </c>
      <c r="AA35" s="164" t="s">
        <v>256</v>
      </c>
      <c r="AB35" s="38" t="s">
        <v>258</v>
      </c>
      <c r="AC35" s="38"/>
      <c r="AD35" s="202"/>
    </row>
    <row r="36" s="158" customFormat="1" ht="61.5" customHeight="1" spans="4:30">
      <c r="D36" s="38">
        <v>31</v>
      </c>
      <c r="E36" s="13" t="s">
        <v>832</v>
      </c>
      <c r="F36" s="38" t="s">
        <v>247</v>
      </c>
      <c r="G36" s="38" t="s">
        <v>405</v>
      </c>
      <c r="H36" s="172" t="s">
        <v>833</v>
      </c>
      <c r="I36" s="38" t="s">
        <v>243</v>
      </c>
      <c r="J36" s="38" t="s">
        <v>260</v>
      </c>
      <c r="K36" s="38" t="s">
        <v>834</v>
      </c>
      <c r="L36" s="164" t="s">
        <v>835</v>
      </c>
      <c r="M36" s="38" t="s">
        <v>405</v>
      </c>
      <c r="N36" s="13" t="s">
        <v>836</v>
      </c>
      <c r="O36" s="177">
        <f t="shared" si="0"/>
        <v>399471.81</v>
      </c>
      <c r="P36" s="177">
        <v>366847.04</v>
      </c>
      <c r="Q36" s="191">
        <v>32624.77</v>
      </c>
      <c r="R36" s="42"/>
      <c r="S36" s="38" t="s">
        <v>254</v>
      </c>
      <c r="T36" s="193" t="s">
        <v>256</v>
      </c>
      <c r="U36" s="193" t="s">
        <v>256</v>
      </c>
      <c r="V36" s="193" t="s">
        <v>256</v>
      </c>
      <c r="W36" s="193" t="s">
        <v>256</v>
      </c>
      <c r="X36" s="194" t="s">
        <v>273</v>
      </c>
      <c r="Y36" s="38" t="s">
        <v>405</v>
      </c>
      <c r="Z36" s="193" t="s">
        <v>256</v>
      </c>
      <c r="AA36" s="193" t="s">
        <v>256</v>
      </c>
      <c r="AB36" s="38" t="s">
        <v>258</v>
      </c>
      <c r="AC36" s="38"/>
      <c r="AD36" s="202"/>
    </row>
    <row r="37" s="158" customFormat="1" ht="120" customHeight="1" spans="4:30">
      <c r="D37" s="38">
        <v>32</v>
      </c>
      <c r="E37" s="38" t="s">
        <v>837</v>
      </c>
      <c r="F37" s="38" t="s">
        <v>247</v>
      </c>
      <c r="G37" s="38" t="s">
        <v>838</v>
      </c>
      <c r="H37" s="173" t="s">
        <v>839</v>
      </c>
      <c r="I37" s="38" t="s">
        <v>243</v>
      </c>
      <c r="J37" s="38" t="s">
        <v>282</v>
      </c>
      <c r="K37" s="173" t="s">
        <v>840</v>
      </c>
      <c r="L37" s="164" t="s">
        <v>841</v>
      </c>
      <c r="M37" s="38" t="s">
        <v>838</v>
      </c>
      <c r="N37" s="38" t="s">
        <v>842</v>
      </c>
      <c r="O37" s="177">
        <f t="shared" si="0"/>
        <v>398888.79</v>
      </c>
      <c r="P37" s="182">
        <v>398888.79</v>
      </c>
      <c r="Q37" s="191"/>
      <c r="R37" s="42"/>
      <c r="S37" s="38" t="s">
        <v>254</v>
      </c>
      <c r="T37" s="193" t="s">
        <v>256</v>
      </c>
      <c r="U37" s="193" t="s">
        <v>256</v>
      </c>
      <c r="V37" s="193" t="s">
        <v>256</v>
      </c>
      <c r="W37" s="193" t="s">
        <v>256</v>
      </c>
      <c r="X37" s="194" t="s">
        <v>257</v>
      </c>
      <c r="Y37" s="38" t="s">
        <v>838</v>
      </c>
      <c r="Z37" s="193" t="s">
        <v>256</v>
      </c>
      <c r="AA37" s="193" t="s">
        <v>256</v>
      </c>
      <c r="AB37" s="38" t="s">
        <v>258</v>
      </c>
      <c r="AC37" s="38"/>
      <c r="AD37" s="202"/>
    </row>
    <row r="38" s="158" customFormat="1" ht="84" customHeight="1" spans="4:30">
      <c r="D38" s="38">
        <v>33</v>
      </c>
      <c r="E38" s="38" t="s">
        <v>843</v>
      </c>
      <c r="F38" s="38" t="s">
        <v>335</v>
      </c>
      <c r="G38" s="38" t="s">
        <v>844</v>
      </c>
      <c r="H38" s="173" t="s">
        <v>845</v>
      </c>
      <c r="I38" s="38" t="s">
        <v>243</v>
      </c>
      <c r="J38" s="38" t="s">
        <v>282</v>
      </c>
      <c r="K38" s="38" t="s">
        <v>846</v>
      </c>
      <c r="L38" s="164" t="s">
        <v>847</v>
      </c>
      <c r="M38" s="38" t="s">
        <v>848</v>
      </c>
      <c r="N38" s="38" t="s">
        <v>849</v>
      </c>
      <c r="O38" s="177">
        <f t="shared" si="0"/>
        <v>1923310.64</v>
      </c>
      <c r="P38" s="182">
        <v>1923310.64</v>
      </c>
      <c r="Q38" s="191"/>
      <c r="R38" s="42"/>
      <c r="S38" s="38" t="s">
        <v>254</v>
      </c>
      <c r="T38" s="193" t="s">
        <v>256</v>
      </c>
      <c r="U38" s="193" t="s">
        <v>256</v>
      </c>
      <c r="V38" s="193" t="s">
        <v>256</v>
      </c>
      <c r="W38" s="193" t="s">
        <v>256</v>
      </c>
      <c r="X38" s="194" t="s">
        <v>257</v>
      </c>
      <c r="Y38" s="38" t="s">
        <v>848</v>
      </c>
      <c r="Z38" s="193" t="s">
        <v>256</v>
      </c>
      <c r="AA38" s="193" t="s">
        <v>256</v>
      </c>
      <c r="AB38" s="38" t="s">
        <v>270</v>
      </c>
      <c r="AC38" s="38"/>
      <c r="AD38" s="202"/>
    </row>
    <row r="39" s="158" customFormat="1" ht="63.75" customHeight="1" spans="4:30">
      <c r="D39" s="38">
        <v>34</v>
      </c>
      <c r="E39" s="174" t="s">
        <v>850</v>
      </c>
      <c r="F39" s="38" t="s">
        <v>335</v>
      </c>
      <c r="G39" s="174" t="s">
        <v>464</v>
      </c>
      <c r="H39" s="174" t="s">
        <v>851</v>
      </c>
      <c r="I39" s="38" t="s">
        <v>243</v>
      </c>
      <c r="J39" s="164" t="s">
        <v>424</v>
      </c>
      <c r="K39" s="38" t="s">
        <v>852</v>
      </c>
      <c r="L39" s="164" t="s">
        <v>853</v>
      </c>
      <c r="M39" s="38" t="s">
        <v>854</v>
      </c>
      <c r="N39" s="38" t="s">
        <v>855</v>
      </c>
      <c r="O39" s="177">
        <f t="shared" si="0"/>
        <v>2483775.47</v>
      </c>
      <c r="P39" s="182">
        <v>2483775.47</v>
      </c>
      <c r="Q39" s="191"/>
      <c r="R39" s="42"/>
      <c r="S39" s="193" t="s">
        <v>256</v>
      </c>
      <c r="T39" s="193" t="s">
        <v>256</v>
      </c>
      <c r="U39" s="193" t="s">
        <v>256</v>
      </c>
      <c r="V39" s="193" t="s">
        <v>256</v>
      </c>
      <c r="W39" s="193" t="s">
        <v>256</v>
      </c>
      <c r="X39" s="208" t="s">
        <v>257</v>
      </c>
      <c r="Y39" s="209" t="s">
        <v>464</v>
      </c>
      <c r="Z39" s="193" t="s">
        <v>256</v>
      </c>
      <c r="AA39" s="193" t="s">
        <v>256</v>
      </c>
      <c r="AB39" s="38" t="s">
        <v>255</v>
      </c>
      <c r="AC39" s="38" t="s">
        <v>697</v>
      </c>
      <c r="AD39" s="202"/>
    </row>
    <row r="40" s="158" customFormat="1" ht="142.5" customHeight="1" spans="4:30">
      <c r="D40" s="38">
        <v>35</v>
      </c>
      <c r="E40" s="38" t="s">
        <v>856</v>
      </c>
      <c r="F40" s="38" t="s">
        <v>335</v>
      </c>
      <c r="G40" s="38" t="s">
        <v>457</v>
      </c>
      <c r="H40" s="173" t="s">
        <v>857</v>
      </c>
      <c r="I40" s="38" t="s">
        <v>243</v>
      </c>
      <c r="J40" s="38" t="s">
        <v>282</v>
      </c>
      <c r="K40" s="38" t="s">
        <v>858</v>
      </c>
      <c r="L40" s="164" t="s">
        <v>859</v>
      </c>
      <c r="M40" s="38" t="s">
        <v>457</v>
      </c>
      <c r="N40" s="38" t="s">
        <v>860</v>
      </c>
      <c r="O40" s="177">
        <f t="shared" si="0"/>
        <v>672453.8</v>
      </c>
      <c r="P40" s="182">
        <v>672453.8</v>
      </c>
      <c r="Q40" s="191"/>
      <c r="R40" s="42"/>
      <c r="S40" s="38" t="s">
        <v>254</v>
      </c>
      <c r="T40" s="193" t="s">
        <v>256</v>
      </c>
      <c r="U40" s="193" t="s">
        <v>256</v>
      </c>
      <c r="V40" s="193" t="s">
        <v>256</v>
      </c>
      <c r="W40" s="193" t="s">
        <v>256</v>
      </c>
      <c r="X40" s="194" t="s">
        <v>257</v>
      </c>
      <c r="Y40" s="38" t="s">
        <v>457</v>
      </c>
      <c r="Z40" s="193" t="s">
        <v>256</v>
      </c>
      <c r="AA40" s="193" t="s">
        <v>256</v>
      </c>
      <c r="AB40" s="38" t="s">
        <v>258</v>
      </c>
      <c r="AC40" s="38"/>
      <c r="AD40" s="202"/>
    </row>
    <row r="41" s="158" customFormat="1" ht="126" customHeight="1" spans="4:30">
      <c r="D41" s="38">
        <v>36</v>
      </c>
      <c r="E41" s="38" t="s">
        <v>861</v>
      </c>
      <c r="F41" s="38" t="s">
        <v>335</v>
      </c>
      <c r="G41" s="38" t="s">
        <v>457</v>
      </c>
      <c r="H41" s="173" t="s">
        <v>862</v>
      </c>
      <c r="I41" s="38" t="s">
        <v>243</v>
      </c>
      <c r="J41" s="38" t="s">
        <v>282</v>
      </c>
      <c r="K41" s="38" t="s">
        <v>863</v>
      </c>
      <c r="L41" s="164" t="s">
        <v>864</v>
      </c>
      <c r="M41" s="38" t="s">
        <v>351</v>
      </c>
      <c r="N41" s="38" t="s">
        <v>351</v>
      </c>
      <c r="O41" s="177">
        <f t="shared" si="0"/>
        <v>809954.78</v>
      </c>
      <c r="P41" s="182">
        <v>809954.78</v>
      </c>
      <c r="Q41" s="191"/>
      <c r="R41" s="42"/>
      <c r="S41" s="38" t="s">
        <v>254</v>
      </c>
      <c r="T41" s="193" t="s">
        <v>256</v>
      </c>
      <c r="U41" s="193" t="s">
        <v>256</v>
      </c>
      <c r="V41" s="193" t="s">
        <v>256</v>
      </c>
      <c r="W41" s="193" t="s">
        <v>256</v>
      </c>
      <c r="X41" s="194" t="s">
        <v>257</v>
      </c>
      <c r="Y41" s="210" t="s">
        <v>457</v>
      </c>
      <c r="Z41" s="193" t="s">
        <v>256</v>
      </c>
      <c r="AA41" s="193" t="s">
        <v>256</v>
      </c>
      <c r="AB41" s="38" t="s">
        <v>270</v>
      </c>
      <c r="AC41" s="38"/>
      <c r="AD41" s="202"/>
    </row>
    <row r="42" s="158" customFormat="1" ht="77.25" customHeight="1" spans="4:30">
      <c r="D42" s="38">
        <v>37</v>
      </c>
      <c r="E42" s="38" t="s">
        <v>865</v>
      </c>
      <c r="F42" s="38" t="s">
        <v>335</v>
      </c>
      <c r="G42" s="38" t="s">
        <v>457</v>
      </c>
      <c r="H42" s="173" t="s">
        <v>866</v>
      </c>
      <c r="I42" s="38" t="s">
        <v>243</v>
      </c>
      <c r="J42" s="38" t="s">
        <v>282</v>
      </c>
      <c r="K42" s="38" t="s">
        <v>867</v>
      </c>
      <c r="L42" s="164" t="s">
        <v>868</v>
      </c>
      <c r="M42" s="38" t="s">
        <v>869</v>
      </c>
      <c r="N42" s="38" t="s">
        <v>870</v>
      </c>
      <c r="O42" s="177">
        <f t="shared" si="0"/>
        <v>2909178.24</v>
      </c>
      <c r="P42" s="182">
        <v>2909178.24</v>
      </c>
      <c r="Q42" s="191"/>
      <c r="R42" s="42"/>
      <c r="S42" s="38" t="s">
        <v>254</v>
      </c>
      <c r="T42" s="193" t="s">
        <v>256</v>
      </c>
      <c r="U42" s="193" t="s">
        <v>256</v>
      </c>
      <c r="V42" s="193" t="s">
        <v>256</v>
      </c>
      <c r="W42" s="193" t="s">
        <v>256</v>
      </c>
      <c r="X42" s="194" t="s">
        <v>257</v>
      </c>
      <c r="Y42" s="210" t="s">
        <v>457</v>
      </c>
      <c r="Z42" s="193" t="s">
        <v>256</v>
      </c>
      <c r="AA42" s="193" t="s">
        <v>256</v>
      </c>
      <c r="AB42" s="38" t="s">
        <v>270</v>
      </c>
      <c r="AC42" s="38"/>
      <c r="AD42" s="202"/>
    </row>
    <row r="43" s="158" customFormat="1" ht="77.25" customHeight="1" spans="4:30">
      <c r="D43" s="38">
        <v>38</v>
      </c>
      <c r="E43" s="38" t="s">
        <v>871</v>
      </c>
      <c r="F43" s="38" t="s">
        <v>335</v>
      </c>
      <c r="G43" s="38" t="s">
        <v>457</v>
      </c>
      <c r="H43" s="173" t="s">
        <v>872</v>
      </c>
      <c r="I43" s="38" t="s">
        <v>243</v>
      </c>
      <c r="J43" s="38" t="s">
        <v>260</v>
      </c>
      <c r="K43" s="38" t="s">
        <v>873</v>
      </c>
      <c r="L43" s="164" t="s">
        <v>874</v>
      </c>
      <c r="M43" s="38" t="s">
        <v>496</v>
      </c>
      <c r="N43" s="38" t="s">
        <v>497</v>
      </c>
      <c r="O43" s="177">
        <f t="shared" si="0"/>
        <v>284397.54</v>
      </c>
      <c r="P43" s="182">
        <v>284397.54</v>
      </c>
      <c r="Q43" s="191"/>
      <c r="R43" s="42"/>
      <c r="S43" s="38" t="s">
        <v>254</v>
      </c>
      <c r="T43" s="193" t="s">
        <v>256</v>
      </c>
      <c r="U43" s="193" t="s">
        <v>256</v>
      </c>
      <c r="V43" s="193" t="s">
        <v>256</v>
      </c>
      <c r="W43" s="193" t="s">
        <v>256</v>
      </c>
      <c r="X43" s="194" t="s">
        <v>257</v>
      </c>
      <c r="Y43" s="210" t="s">
        <v>457</v>
      </c>
      <c r="Z43" s="193" t="s">
        <v>256</v>
      </c>
      <c r="AA43" s="193" t="s">
        <v>256</v>
      </c>
      <c r="AB43" s="38" t="s">
        <v>270</v>
      </c>
      <c r="AC43" s="38"/>
      <c r="AD43" s="202"/>
    </row>
    <row r="44" s="159" customFormat="1" ht="96.75" customHeight="1" spans="4:30">
      <c r="D44" s="38">
        <v>39</v>
      </c>
      <c r="E44" s="173" t="s">
        <v>875</v>
      </c>
      <c r="F44" s="38" t="s">
        <v>335</v>
      </c>
      <c r="G44" s="173" t="s">
        <v>457</v>
      </c>
      <c r="H44" s="173" t="s">
        <v>876</v>
      </c>
      <c r="I44" s="173" t="s">
        <v>243</v>
      </c>
      <c r="J44" s="173" t="s">
        <v>282</v>
      </c>
      <c r="K44" s="173" t="s">
        <v>877</v>
      </c>
      <c r="L44" s="164" t="s">
        <v>878</v>
      </c>
      <c r="M44" s="173" t="s">
        <v>457</v>
      </c>
      <c r="N44" s="173" t="s">
        <v>879</v>
      </c>
      <c r="O44" s="177">
        <f t="shared" si="0"/>
        <v>998898.67</v>
      </c>
      <c r="P44" s="183">
        <v>998898.67</v>
      </c>
      <c r="Q44" s="195"/>
      <c r="R44" s="196"/>
      <c r="S44" s="173" t="s">
        <v>254</v>
      </c>
      <c r="T44" s="193" t="s">
        <v>256</v>
      </c>
      <c r="U44" s="193" t="s">
        <v>256</v>
      </c>
      <c r="V44" s="193" t="s">
        <v>256</v>
      </c>
      <c r="W44" s="193" t="s">
        <v>256</v>
      </c>
      <c r="X44" s="194" t="s">
        <v>257</v>
      </c>
      <c r="Y44" s="173" t="s">
        <v>457</v>
      </c>
      <c r="Z44" s="193" t="s">
        <v>256</v>
      </c>
      <c r="AA44" s="193" t="s">
        <v>256</v>
      </c>
      <c r="AB44" s="38" t="s">
        <v>258</v>
      </c>
      <c r="AC44" s="173"/>
      <c r="AD44" s="204"/>
    </row>
    <row r="45" s="158" customFormat="1" ht="57" customHeight="1" spans="4:30">
      <c r="D45" s="38">
        <v>40</v>
      </c>
      <c r="E45" s="168" t="s">
        <v>880</v>
      </c>
      <c r="F45" s="38" t="s">
        <v>335</v>
      </c>
      <c r="G45" s="168" t="s">
        <v>452</v>
      </c>
      <c r="H45" s="162" t="s">
        <v>466</v>
      </c>
      <c r="I45" s="38" t="s">
        <v>243</v>
      </c>
      <c r="J45" s="38" t="s">
        <v>260</v>
      </c>
      <c r="K45" s="180" t="s">
        <v>467</v>
      </c>
      <c r="L45" s="164" t="s">
        <v>881</v>
      </c>
      <c r="M45" s="38" t="s">
        <v>452</v>
      </c>
      <c r="N45" s="38" t="s">
        <v>470</v>
      </c>
      <c r="O45" s="184">
        <f t="shared" si="0"/>
        <v>226097.93</v>
      </c>
      <c r="P45" s="184">
        <v>226097.93</v>
      </c>
      <c r="Q45" s="197"/>
      <c r="R45" s="168"/>
      <c r="S45" s="38" t="s">
        <v>254</v>
      </c>
      <c r="T45" s="193" t="s">
        <v>256</v>
      </c>
      <c r="U45" s="193" t="s">
        <v>256</v>
      </c>
      <c r="V45" s="193" t="s">
        <v>256</v>
      </c>
      <c r="W45" s="193" t="s">
        <v>256</v>
      </c>
      <c r="X45" s="194" t="s">
        <v>257</v>
      </c>
      <c r="Y45" s="209" t="s">
        <v>464</v>
      </c>
      <c r="Z45" s="193" t="s">
        <v>256</v>
      </c>
      <c r="AA45" s="193" t="s">
        <v>256</v>
      </c>
      <c r="AB45" s="38" t="s">
        <v>258</v>
      </c>
      <c r="AC45" s="38"/>
      <c r="AD45" s="202"/>
    </row>
    <row r="46" s="158" customFormat="1" ht="127.5" customHeight="1" spans="4:30">
      <c r="D46" s="38">
        <v>41</v>
      </c>
      <c r="E46" s="168" t="s">
        <v>882</v>
      </c>
      <c r="F46" s="38" t="s">
        <v>335</v>
      </c>
      <c r="G46" s="168" t="s">
        <v>452</v>
      </c>
      <c r="H46" s="162" t="s">
        <v>472</v>
      </c>
      <c r="I46" s="38" t="s">
        <v>243</v>
      </c>
      <c r="J46" s="38" t="s">
        <v>260</v>
      </c>
      <c r="K46" s="180" t="s">
        <v>473</v>
      </c>
      <c r="L46" s="164" t="s">
        <v>883</v>
      </c>
      <c r="M46" s="38" t="s">
        <v>452</v>
      </c>
      <c r="N46" s="38" t="s">
        <v>476</v>
      </c>
      <c r="O46" s="184">
        <f t="shared" si="0"/>
        <v>266832.93</v>
      </c>
      <c r="P46" s="184">
        <v>266832.93</v>
      </c>
      <c r="Q46" s="197"/>
      <c r="R46" s="168"/>
      <c r="S46" s="38" t="s">
        <v>254</v>
      </c>
      <c r="T46" s="193" t="s">
        <v>256</v>
      </c>
      <c r="U46" s="193" t="s">
        <v>256</v>
      </c>
      <c r="V46" s="193" t="s">
        <v>256</v>
      </c>
      <c r="W46" s="193" t="s">
        <v>256</v>
      </c>
      <c r="X46" s="194" t="s">
        <v>257</v>
      </c>
      <c r="Y46" s="209" t="s">
        <v>464</v>
      </c>
      <c r="Z46" s="193" t="s">
        <v>256</v>
      </c>
      <c r="AA46" s="193" t="s">
        <v>256</v>
      </c>
      <c r="AB46" s="38" t="s">
        <v>258</v>
      </c>
      <c r="AC46" s="38"/>
      <c r="AD46" s="202"/>
    </row>
    <row r="47" s="158" customFormat="1" ht="83.25" customHeight="1" spans="4:30">
      <c r="D47" s="38">
        <v>42</v>
      </c>
      <c r="E47" s="168" t="s">
        <v>518</v>
      </c>
      <c r="F47" s="164" t="s">
        <v>519</v>
      </c>
      <c r="G47" s="164" t="s">
        <v>366</v>
      </c>
      <c r="H47" s="45" t="s">
        <v>520</v>
      </c>
      <c r="I47" s="164" t="s">
        <v>243</v>
      </c>
      <c r="J47" s="164" t="s">
        <v>260</v>
      </c>
      <c r="K47" s="185" t="s">
        <v>521</v>
      </c>
      <c r="L47" s="164" t="s">
        <v>884</v>
      </c>
      <c r="M47" s="44" t="s">
        <v>523</v>
      </c>
      <c r="N47" s="44" t="s">
        <v>524</v>
      </c>
      <c r="O47" s="186">
        <f t="shared" ref="O47:O60" si="3">P47+Q47</f>
        <v>35147.33</v>
      </c>
      <c r="P47" s="187">
        <v>35147.33</v>
      </c>
      <c r="Q47" s="198"/>
      <c r="R47" s="199"/>
      <c r="S47" s="164" t="s">
        <v>254</v>
      </c>
      <c r="T47" s="164" t="s">
        <v>256</v>
      </c>
      <c r="U47" s="164" t="s">
        <v>256</v>
      </c>
      <c r="V47" s="164" t="s">
        <v>256</v>
      </c>
      <c r="W47" s="164" t="s">
        <v>256</v>
      </c>
      <c r="X47" s="164" t="s">
        <v>257</v>
      </c>
      <c r="Y47" s="44" t="s">
        <v>523</v>
      </c>
      <c r="Z47" s="164" t="s">
        <v>256</v>
      </c>
      <c r="AA47" s="164" t="s">
        <v>256</v>
      </c>
      <c r="AB47" s="164" t="s">
        <v>270</v>
      </c>
      <c r="AC47" s="38"/>
      <c r="AD47" s="202"/>
    </row>
    <row r="48" s="158" customFormat="1" ht="83.25" customHeight="1" spans="4:30">
      <c r="D48" s="38">
        <v>43</v>
      </c>
      <c r="E48" s="175"/>
      <c r="F48" s="164" t="s">
        <v>519</v>
      </c>
      <c r="G48" s="164" t="s">
        <v>366</v>
      </c>
      <c r="H48" s="45" t="s">
        <v>525</v>
      </c>
      <c r="I48" s="164" t="s">
        <v>243</v>
      </c>
      <c r="J48" s="164" t="s">
        <v>260</v>
      </c>
      <c r="K48" s="185" t="s">
        <v>526</v>
      </c>
      <c r="L48" s="164" t="s">
        <v>885</v>
      </c>
      <c r="M48" s="44" t="s">
        <v>523</v>
      </c>
      <c r="N48" s="44" t="s">
        <v>528</v>
      </c>
      <c r="O48" s="186">
        <f t="shared" si="3"/>
        <v>69576.13</v>
      </c>
      <c r="P48" s="187">
        <v>69576.13</v>
      </c>
      <c r="Q48" s="198"/>
      <c r="R48" s="199"/>
      <c r="S48" s="164" t="s">
        <v>254</v>
      </c>
      <c r="T48" s="164" t="s">
        <v>256</v>
      </c>
      <c r="U48" s="164" t="s">
        <v>256</v>
      </c>
      <c r="V48" s="164" t="s">
        <v>256</v>
      </c>
      <c r="W48" s="164" t="s">
        <v>256</v>
      </c>
      <c r="X48" s="164" t="s">
        <v>257</v>
      </c>
      <c r="Y48" s="44" t="s">
        <v>523</v>
      </c>
      <c r="Z48" s="164" t="s">
        <v>256</v>
      </c>
      <c r="AA48" s="164" t="s">
        <v>256</v>
      </c>
      <c r="AB48" s="164" t="s">
        <v>270</v>
      </c>
      <c r="AC48" s="38"/>
      <c r="AD48" s="202"/>
    </row>
    <row r="49" s="158" customFormat="1" ht="83.25" customHeight="1" spans="4:30">
      <c r="D49" s="38">
        <v>44</v>
      </c>
      <c r="E49" s="175"/>
      <c r="F49" s="164" t="s">
        <v>519</v>
      </c>
      <c r="G49" s="164" t="s">
        <v>366</v>
      </c>
      <c r="H49" s="45" t="s">
        <v>529</v>
      </c>
      <c r="I49" s="164" t="s">
        <v>243</v>
      </c>
      <c r="J49" s="164" t="s">
        <v>260</v>
      </c>
      <c r="K49" s="185" t="s">
        <v>530</v>
      </c>
      <c r="L49" s="164" t="s">
        <v>886</v>
      </c>
      <c r="M49" s="44" t="s">
        <v>532</v>
      </c>
      <c r="N49" s="44" t="s">
        <v>533</v>
      </c>
      <c r="O49" s="186">
        <f t="shared" si="3"/>
        <v>50296</v>
      </c>
      <c r="P49" s="187">
        <v>50296</v>
      </c>
      <c r="Q49" s="198"/>
      <c r="R49" s="199"/>
      <c r="S49" s="164" t="s">
        <v>254</v>
      </c>
      <c r="T49" s="164" t="s">
        <v>256</v>
      </c>
      <c r="U49" s="164" t="s">
        <v>256</v>
      </c>
      <c r="V49" s="164" t="s">
        <v>256</v>
      </c>
      <c r="W49" s="164" t="s">
        <v>256</v>
      </c>
      <c r="X49" s="164" t="s">
        <v>257</v>
      </c>
      <c r="Y49" s="44" t="s">
        <v>532</v>
      </c>
      <c r="Z49" s="164" t="s">
        <v>256</v>
      </c>
      <c r="AA49" s="164" t="s">
        <v>256</v>
      </c>
      <c r="AB49" s="164" t="s">
        <v>270</v>
      </c>
      <c r="AC49" s="38"/>
      <c r="AD49" s="202"/>
    </row>
    <row r="50" s="158" customFormat="1" ht="83.25" customHeight="1" spans="4:30">
      <c r="D50" s="38">
        <v>45</v>
      </c>
      <c r="E50" s="175"/>
      <c r="F50" s="164" t="s">
        <v>519</v>
      </c>
      <c r="G50" s="164" t="s">
        <v>366</v>
      </c>
      <c r="H50" s="45" t="s">
        <v>534</v>
      </c>
      <c r="I50" s="164" t="s">
        <v>243</v>
      </c>
      <c r="J50" s="164" t="s">
        <v>260</v>
      </c>
      <c r="K50" s="185" t="s">
        <v>535</v>
      </c>
      <c r="L50" s="164" t="s">
        <v>887</v>
      </c>
      <c r="M50" s="44" t="s">
        <v>532</v>
      </c>
      <c r="N50" s="44" t="s">
        <v>537</v>
      </c>
      <c r="O50" s="186">
        <f t="shared" si="3"/>
        <v>45386.15</v>
      </c>
      <c r="P50" s="187">
        <v>45386.15</v>
      </c>
      <c r="Q50" s="198"/>
      <c r="R50" s="199"/>
      <c r="S50" s="164" t="s">
        <v>254</v>
      </c>
      <c r="T50" s="164" t="s">
        <v>256</v>
      </c>
      <c r="U50" s="164" t="s">
        <v>256</v>
      </c>
      <c r="V50" s="164" t="s">
        <v>256</v>
      </c>
      <c r="W50" s="164" t="s">
        <v>256</v>
      </c>
      <c r="X50" s="164" t="s">
        <v>257</v>
      </c>
      <c r="Y50" s="44" t="s">
        <v>532</v>
      </c>
      <c r="Z50" s="164" t="s">
        <v>256</v>
      </c>
      <c r="AA50" s="164" t="s">
        <v>256</v>
      </c>
      <c r="AB50" s="164" t="s">
        <v>270</v>
      </c>
      <c r="AC50" s="38"/>
      <c r="AD50" s="202"/>
    </row>
    <row r="51" s="158" customFormat="1" ht="83.25" customHeight="1" spans="4:30">
      <c r="D51" s="38">
        <v>46</v>
      </c>
      <c r="E51" s="175"/>
      <c r="F51" s="164" t="s">
        <v>519</v>
      </c>
      <c r="G51" s="164" t="s">
        <v>366</v>
      </c>
      <c r="H51" s="45" t="s">
        <v>538</v>
      </c>
      <c r="I51" s="164" t="s">
        <v>243</v>
      </c>
      <c r="J51" s="164" t="s">
        <v>260</v>
      </c>
      <c r="K51" s="185" t="s">
        <v>539</v>
      </c>
      <c r="L51" s="164" t="s">
        <v>888</v>
      </c>
      <c r="M51" s="44" t="s">
        <v>532</v>
      </c>
      <c r="N51" s="44" t="s">
        <v>541</v>
      </c>
      <c r="O51" s="186">
        <f t="shared" si="3"/>
        <v>64067.52</v>
      </c>
      <c r="P51" s="187">
        <v>64067.52</v>
      </c>
      <c r="Q51" s="198"/>
      <c r="R51" s="199"/>
      <c r="S51" s="164" t="s">
        <v>254</v>
      </c>
      <c r="T51" s="164" t="s">
        <v>256</v>
      </c>
      <c r="U51" s="164" t="s">
        <v>256</v>
      </c>
      <c r="V51" s="164" t="s">
        <v>256</v>
      </c>
      <c r="W51" s="164" t="s">
        <v>256</v>
      </c>
      <c r="X51" s="164" t="s">
        <v>257</v>
      </c>
      <c r="Y51" s="44" t="s">
        <v>532</v>
      </c>
      <c r="Z51" s="164" t="s">
        <v>256</v>
      </c>
      <c r="AA51" s="164" t="s">
        <v>256</v>
      </c>
      <c r="AB51" s="164" t="s">
        <v>270</v>
      </c>
      <c r="AC51" s="38"/>
      <c r="AD51" s="202"/>
    </row>
    <row r="52" s="158" customFormat="1" ht="83.25" customHeight="1" spans="4:30">
      <c r="D52" s="38">
        <v>47</v>
      </c>
      <c r="E52" s="175"/>
      <c r="F52" s="164" t="s">
        <v>519</v>
      </c>
      <c r="G52" s="164" t="s">
        <v>366</v>
      </c>
      <c r="H52" s="45" t="s">
        <v>542</v>
      </c>
      <c r="I52" s="164" t="s">
        <v>243</v>
      </c>
      <c r="J52" s="164" t="s">
        <v>260</v>
      </c>
      <c r="K52" s="185" t="s">
        <v>543</v>
      </c>
      <c r="L52" s="164" t="s">
        <v>889</v>
      </c>
      <c r="M52" s="44" t="s">
        <v>532</v>
      </c>
      <c r="N52" s="44" t="s">
        <v>545</v>
      </c>
      <c r="O52" s="186">
        <f t="shared" si="3"/>
        <v>288902.62</v>
      </c>
      <c r="P52" s="187">
        <v>288902.62</v>
      </c>
      <c r="Q52" s="198"/>
      <c r="R52" s="199"/>
      <c r="S52" s="164" t="s">
        <v>254</v>
      </c>
      <c r="T52" s="164" t="s">
        <v>256</v>
      </c>
      <c r="U52" s="164" t="s">
        <v>256</v>
      </c>
      <c r="V52" s="164" t="s">
        <v>256</v>
      </c>
      <c r="W52" s="164" t="s">
        <v>256</v>
      </c>
      <c r="X52" s="164" t="s">
        <v>257</v>
      </c>
      <c r="Y52" s="44" t="s">
        <v>532</v>
      </c>
      <c r="Z52" s="164" t="s">
        <v>256</v>
      </c>
      <c r="AA52" s="164" t="s">
        <v>256</v>
      </c>
      <c r="AB52" s="164" t="s">
        <v>270</v>
      </c>
      <c r="AC52" s="38"/>
      <c r="AD52" s="202"/>
    </row>
    <row r="53" s="158" customFormat="1" ht="83.25" customHeight="1" spans="4:30">
      <c r="D53" s="38">
        <v>48</v>
      </c>
      <c r="E53" s="170"/>
      <c r="F53" s="164" t="s">
        <v>519</v>
      </c>
      <c r="G53" s="164" t="s">
        <v>366</v>
      </c>
      <c r="H53" s="45" t="s">
        <v>546</v>
      </c>
      <c r="I53" s="164" t="s">
        <v>243</v>
      </c>
      <c r="J53" s="164" t="s">
        <v>260</v>
      </c>
      <c r="K53" s="185" t="s">
        <v>547</v>
      </c>
      <c r="L53" s="164" t="s">
        <v>890</v>
      </c>
      <c r="M53" s="44" t="s">
        <v>549</v>
      </c>
      <c r="N53" s="44" t="s">
        <v>398</v>
      </c>
      <c r="O53" s="186">
        <f t="shared" si="3"/>
        <v>45386.16</v>
      </c>
      <c r="P53" s="187">
        <v>45386.16</v>
      </c>
      <c r="Q53" s="198"/>
      <c r="R53" s="199"/>
      <c r="S53" s="164" t="s">
        <v>254</v>
      </c>
      <c r="T53" s="164" t="s">
        <v>256</v>
      </c>
      <c r="U53" s="164" t="s">
        <v>256</v>
      </c>
      <c r="V53" s="164" t="s">
        <v>256</v>
      </c>
      <c r="W53" s="164" t="s">
        <v>256</v>
      </c>
      <c r="X53" s="164" t="s">
        <v>257</v>
      </c>
      <c r="Y53" s="44" t="s">
        <v>549</v>
      </c>
      <c r="Z53" s="164" t="s">
        <v>256</v>
      </c>
      <c r="AA53" s="164" t="s">
        <v>256</v>
      </c>
      <c r="AB53" s="164" t="s">
        <v>270</v>
      </c>
      <c r="AC53" s="38"/>
      <c r="AD53" s="202"/>
    </row>
    <row r="54" s="158" customFormat="1" ht="83.25" customHeight="1" spans="4:30">
      <c r="D54" s="38">
        <v>49</v>
      </c>
      <c r="E54" s="168" t="s">
        <v>550</v>
      </c>
      <c r="F54" s="164" t="s">
        <v>519</v>
      </c>
      <c r="G54" s="164" t="s">
        <v>366</v>
      </c>
      <c r="H54" s="45" t="s">
        <v>551</v>
      </c>
      <c r="I54" s="164" t="s">
        <v>243</v>
      </c>
      <c r="J54" s="164" t="s">
        <v>260</v>
      </c>
      <c r="K54" s="185" t="s">
        <v>552</v>
      </c>
      <c r="L54" s="164" t="s">
        <v>891</v>
      </c>
      <c r="M54" s="46" t="s">
        <v>554</v>
      </c>
      <c r="N54" s="46" t="s">
        <v>555</v>
      </c>
      <c r="O54" s="186">
        <f t="shared" si="3"/>
        <v>192378.43</v>
      </c>
      <c r="P54" s="187">
        <v>192378.43</v>
      </c>
      <c r="Q54" s="198"/>
      <c r="R54" s="199"/>
      <c r="S54" s="164" t="s">
        <v>254</v>
      </c>
      <c r="T54" s="164" t="s">
        <v>256</v>
      </c>
      <c r="U54" s="164" t="s">
        <v>256</v>
      </c>
      <c r="V54" s="164" t="s">
        <v>256</v>
      </c>
      <c r="W54" s="164" t="s">
        <v>256</v>
      </c>
      <c r="X54" s="164" t="s">
        <v>257</v>
      </c>
      <c r="Y54" s="46" t="s">
        <v>554</v>
      </c>
      <c r="Z54" s="164" t="s">
        <v>256</v>
      </c>
      <c r="AA54" s="164" t="s">
        <v>256</v>
      </c>
      <c r="AB54" s="164" t="s">
        <v>270</v>
      </c>
      <c r="AC54" s="38"/>
      <c r="AD54" s="202"/>
    </row>
    <row r="55" s="158" customFormat="1" ht="83.25" customHeight="1" spans="4:30">
      <c r="D55" s="38">
        <v>50</v>
      </c>
      <c r="E55" s="175"/>
      <c r="F55" s="164" t="s">
        <v>519</v>
      </c>
      <c r="G55" s="164" t="s">
        <v>366</v>
      </c>
      <c r="H55" s="45" t="s">
        <v>556</v>
      </c>
      <c r="I55" s="164" t="s">
        <v>243</v>
      </c>
      <c r="J55" s="164" t="s">
        <v>260</v>
      </c>
      <c r="K55" s="185" t="s">
        <v>557</v>
      </c>
      <c r="L55" s="164" t="s">
        <v>892</v>
      </c>
      <c r="M55" s="46" t="s">
        <v>554</v>
      </c>
      <c r="N55" s="46" t="s">
        <v>555</v>
      </c>
      <c r="O55" s="186">
        <f t="shared" si="3"/>
        <v>76740.26</v>
      </c>
      <c r="P55" s="187">
        <v>76740.26</v>
      </c>
      <c r="Q55" s="198"/>
      <c r="R55" s="199"/>
      <c r="S55" s="164" t="s">
        <v>254</v>
      </c>
      <c r="T55" s="164" t="s">
        <v>256</v>
      </c>
      <c r="U55" s="164" t="s">
        <v>256</v>
      </c>
      <c r="V55" s="164" t="s">
        <v>256</v>
      </c>
      <c r="W55" s="164" t="s">
        <v>256</v>
      </c>
      <c r="X55" s="164" t="s">
        <v>257</v>
      </c>
      <c r="Y55" s="46" t="s">
        <v>554</v>
      </c>
      <c r="Z55" s="164" t="s">
        <v>256</v>
      </c>
      <c r="AA55" s="164" t="s">
        <v>256</v>
      </c>
      <c r="AB55" s="164" t="s">
        <v>270</v>
      </c>
      <c r="AC55" s="38"/>
      <c r="AD55" s="202"/>
    </row>
    <row r="56" s="158" customFormat="1" ht="83.25" customHeight="1" spans="4:30">
      <c r="D56" s="38">
        <v>51</v>
      </c>
      <c r="E56" s="175"/>
      <c r="F56" s="164" t="s">
        <v>519</v>
      </c>
      <c r="G56" s="164" t="s">
        <v>366</v>
      </c>
      <c r="H56" s="45" t="s">
        <v>559</v>
      </c>
      <c r="I56" s="164" t="s">
        <v>243</v>
      </c>
      <c r="J56" s="164" t="s">
        <v>260</v>
      </c>
      <c r="K56" s="185" t="s">
        <v>560</v>
      </c>
      <c r="L56" s="164" t="s">
        <v>893</v>
      </c>
      <c r="M56" s="46" t="s">
        <v>554</v>
      </c>
      <c r="N56" s="46" t="s">
        <v>555</v>
      </c>
      <c r="O56" s="186">
        <f t="shared" si="3"/>
        <v>168786.35</v>
      </c>
      <c r="P56" s="187">
        <v>168786.35</v>
      </c>
      <c r="Q56" s="198"/>
      <c r="R56" s="199"/>
      <c r="S56" s="164" t="s">
        <v>254</v>
      </c>
      <c r="T56" s="164" t="s">
        <v>256</v>
      </c>
      <c r="U56" s="164" t="s">
        <v>256</v>
      </c>
      <c r="V56" s="164" t="s">
        <v>256</v>
      </c>
      <c r="W56" s="164" t="s">
        <v>256</v>
      </c>
      <c r="X56" s="164" t="s">
        <v>257</v>
      </c>
      <c r="Y56" s="46" t="s">
        <v>554</v>
      </c>
      <c r="Z56" s="164" t="s">
        <v>256</v>
      </c>
      <c r="AA56" s="164" t="s">
        <v>256</v>
      </c>
      <c r="AB56" s="164" t="s">
        <v>270</v>
      </c>
      <c r="AC56" s="38"/>
      <c r="AD56" s="202"/>
    </row>
    <row r="57" s="158" customFormat="1" ht="83.25" customHeight="1" spans="4:30">
      <c r="D57" s="38">
        <v>52</v>
      </c>
      <c r="E57" s="170"/>
      <c r="F57" s="164" t="s">
        <v>519</v>
      </c>
      <c r="G57" s="164" t="s">
        <v>366</v>
      </c>
      <c r="H57" s="45" t="s">
        <v>562</v>
      </c>
      <c r="I57" s="164" t="s">
        <v>243</v>
      </c>
      <c r="J57" s="164" t="s">
        <v>260</v>
      </c>
      <c r="K57" s="185" t="s">
        <v>563</v>
      </c>
      <c r="L57" s="164" t="s">
        <v>894</v>
      </c>
      <c r="M57" s="46" t="s">
        <v>565</v>
      </c>
      <c r="N57" s="46" t="s">
        <v>555</v>
      </c>
      <c r="O57" s="186">
        <f t="shared" si="3"/>
        <v>89882.16</v>
      </c>
      <c r="P57" s="187">
        <v>89882.16</v>
      </c>
      <c r="Q57" s="198"/>
      <c r="R57" s="199"/>
      <c r="S57" s="164" t="s">
        <v>254</v>
      </c>
      <c r="T57" s="164" t="s">
        <v>256</v>
      </c>
      <c r="U57" s="164" t="s">
        <v>256</v>
      </c>
      <c r="V57" s="164" t="s">
        <v>256</v>
      </c>
      <c r="W57" s="164" t="s">
        <v>256</v>
      </c>
      <c r="X57" s="164" t="s">
        <v>257</v>
      </c>
      <c r="Y57" s="46" t="s">
        <v>565</v>
      </c>
      <c r="Z57" s="164" t="s">
        <v>256</v>
      </c>
      <c r="AA57" s="164" t="s">
        <v>256</v>
      </c>
      <c r="AB57" s="164" t="s">
        <v>270</v>
      </c>
      <c r="AC57" s="38"/>
      <c r="AD57" s="202"/>
    </row>
    <row r="58" s="158" customFormat="1" ht="83.25" customHeight="1" spans="4:30">
      <c r="D58" s="38">
        <v>53</v>
      </c>
      <c r="E58" s="168" t="s">
        <v>566</v>
      </c>
      <c r="F58" s="164" t="s">
        <v>519</v>
      </c>
      <c r="G58" s="164" t="s">
        <v>366</v>
      </c>
      <c r="H58" s="45" t="s">
        <v>86</v>
      </c>
      <c r="I58" s="164" t="s">
        <v>243</v>
      </c>
      <c r="J58" s="164" t="s">
        <v>260</v>
      </c>
      <c r="K58" s="185" t="s">
        <v>567</v>
      </c>
      <c r="L58" s="164" t="s">
        <v>895</v>
      </c>
      <c r="M58" s="44" t="s">
        <v>523</v>
      </c>
      <c r="N58" s="44" t="s">
        <v>569</v>
      </c>
      <c r="O58" s="186">
        <f t="shared" si="3"/>
        <v>174233.49</v>
      </c>
      <c r="P58" s="187">
        <v>174233.49</v>
      </c>
      <c r="Q58" s="198"/>
      <c r="R58" s="199"/>
      <c r="S58" s="164" t="s">
        <v>254</v>
      </c>
      <c r="T58" s="164" t="s">
        <v>256</v>
      </c>
      <c r="U58" s="164" t="s">
        <v>256</v>
      </c>
      <c r="V58" s="164" t="s">
        <v>256</v>
      </c>
      <c r="W58" s="164" t="s">
        <v>256</v>
      </c>
      <c r="X58" s="164" t="s">
        <v>257</v>
      </c>
      <c r="Y58" s="44" t="s">
        <v>523</v>
      </c>
      <c r="Z58" s="164" t="s">
        <v>256</v>
      </c>
      <c r="AA58" s="164" t="s">
        <v>256</v>
      </c>
      <c r="AB58" s="164" t="s">
        <v>270</v>
      </c>
      <c r="AC58" s="38"/>
      <c r="AD58" s="202"/>
    </row>
    <row r="59" s="158" customFormat="1" ht="83.25" customHeight="1" spans="4:30">
      <c r="D59" s="38">
        <v>54</v>
      </c>
      <c r="E59" s="175"/>
      <c r="F59" s="164" t="s">
        <v>519</v>
      </c>
      <c r="G59" s="164" t="s">
        <v>366</v>
      </c>
      <c r="H59" s="45" t="s">
        <v>88</v>
      </c>
      <c r="I59" s="164" t="s">
        <v>243</v>
      </c>
      <c r="J59" s="164" t="s">
        <v>260</v>
      </c>
      <c r="K59" s="185" t="s">
        <v>570</v>
      </c>
      <c r="L59" s="164" t="s">
        <v>896</v>
      </c>
      <c r="M59" s="44" t="s">
        <v>523</v>
      </c>
      <c r="N59" s="44" t="s">
        <v>569</v>
      </c>
      <c r="O59" s="186">
        <f t="shared" si="3"/>
        <v>177631.5</v>
      </c>
      <c r="P59" s="187">
        <v>177631.5</v>
      </c>
      <c r="Q59" s="198"/>
      <c r="R59" s="199"/>
      <c r="S59" s="164" t="s">
        <v>254</v>
      </c>
      <c r="T59" s="164" t="s">
        <v>256</v>
      </c>
      <c r="U59" s="164" t="s">
        <v>256</v>
      </c>
      <c r="V59" s="164" t="s">
        <v>256</v>
      </c>
      <c r="W59" s="164" t="s">
        <v>256</v>
      </c>
      <c r="X59" s="164" t="s">
        <v>257</v>
      </c>
      <c r="Y59" s="44" t="s">
        <v>523</v>
      </c>
      <c r="Z59" s="164" t="s">
        <v>256</v>
      </c>
      <c r="AA59" s="164" t="s">
        <v>256</v>
      </c>
      <c r="AB59" s="164" t="s">
        <v>270</v>
      </c>
      <c r="AC59" s="38"/>
      <c r="AD59" s="202"/>
    </row>
    <row r="60" s="158" customFormat="1" ht="83.25" customHeight="1" spans="4:30">
      <c r="D60" s="38">
        <v>55</v>
      </c>
      <c r="E60" s="170"/>
      <c r="F60" s="164" t="s">
        <v>519</v>
      </c>
      <c r="G60" s="164" t="s">
        <v>366</v>
      </c>
      <c r="H60" s="45" t="s">
        <v>90</v>
      </c>
      <c r="I60" s="164" t="s">
        <v>243</v>
      </c>
      <c r="J60" s="164" t="s">
        <v>260</v>
      </c>
      <c r="K60" s="185" t="s">
        <v>572</v>
      </c>
      <c r="L60" s="164" t="s">
        <v>897</v>
      </c>
      <c r="M60" s="44" t="s">
        <v>574</v>
      </c>
      <c r="N60" s="44" t="s">
        <v>575</v>
      </c>
      <c r="O60" s="186">
        <f t="shared" si="3"/>
        <v>50632.88</v>
      </c>
      <c r="P60" s="187">
        <v>50632.88</v>
      </c>
      <c r="Q60" s="198"/>
      <c r="R60" s="199"/>
      <c r="S60" s="164" t="s">
        <v>254</v>
      </c>
      <c r="T60" s="164" t="s">
        <v>256</v>
      </c>
      <c r="U60" s="164" t="s">
        <v>256</v>
      </c>
      <c r="V60" s="164" t="s">
        <v>256</v>
      </c>
      <c r="W60" s="164" t="s">
        <v>256</v>
      </c>
      <c r="X60" s="164" t="s">
        <v>257</v>
      </c>
      <c r="Y60" s="44" t="s">
        <v>574</v>
      </c>
      <c r="Z60" s="164" t="s">
        <v>256</v>
      </c>
      <c r="AA60" s="164" t="s">
        <v>256</v>
      </c>
      <c r="AB60" s="164" t="s">
        <v>270</v>
      </c>
      <c r="AC60" s="38"/>
      <c r="AD60" s="202"/>
    </row>
    <row r="61" s="158" customFormat="1" ht="54" customHeight="1" spans="4:30">
      <c r="D61" s="38">
        <v>56</v>
      </c>
      <c r="E61" s="38" t="s">
        <v>586</v>
      </c>
      <c r="F61" s="164" t="s">
        <v>519</v>
      </c>
      <c r="G61" s="164" t="s">
        <v>366</v>
      </c>
      <c r="H61" s="165" t="s">
        <v>587</v>
      </c>
      <c r="I61" s="164" t="s">
        <v>243</v>
      </c>
      <c r="J61" s="164" t="s">
        <v>260</v>
      </c>
      <c r="K61" s="180" t="s">
        <v>588</v>
      </c>
      <c r="L61" s="164" t="s">
        <v>898</v>
      </c>
      <c r="M61" s="46" t="s">
        <v>565</v>
      </c>
      <c r="N61" s="46" t="s">
        <v>590</v>
      </c>
      <c r="O61" s="182">
        <f t="shared" ref="O61:O80" si="4">P61+Q61+R61</f>
        <v>438803.12</v>
      </c>
      <c r="P61" s="182">
        <v>438803.12</v>
      </c>
      <c r="Q61" s="191"/>
      <c r="R61" s="42"/>
      <c r="S61" s="38" t="s">
        <v>254</v>
      </c>
      <c r="T61" s="164" t="s">
        <v>256</v>
      </c>
      <c r="U61" s="164" t="s">
        <v>256</v>
      </c>
      <c r="V61" s="164" t="s">
        <v>256</v>
      </c>
      <c r="W61" s="164" t="s">
        <v>256</v>
      </c>
      <c r="X61" s="164" t="s">
        <v>257</v>
      </c>
      <c r="Y61" s="164" t="s">
        <v>565</v>
      </c>
      <c r="Z61" s="164" t="s">
        <v>256</v>
      </c>
      <c r="AA61" s="164" t="s">
        <v>256</v>
      </c>
      <c r="AB61" s="38" t="s">
        <v>270</v>
      </c>
      <c r="AC61" s="38"/>
      <c r="AD61" s="202"/>
    </row>
    <row r="62" s="158" customFormat="1" ht="54" customHeight="1" spans="4:30">
      <c r="D62" s="38">
        <v>57</v>
      </c>
      <c r="E62" s="38" t="s">
        <v>591</v>
      </c>
      <c r="F62" s="164" t="s">
        <v>519</v>
      </c>
      <c r="G62" s="164" t="s">
        <v>366</v>
      </c>
      <c r="H62" s="78" t="s">
        <v>592</v>
      </c>
      <c r="I62" s="164" t="s">
        <v>243</v>
      </c>
      <c r="J62" s="164" t="s">
        <v>260</v>
      </c>
      <c r="K62" s="180" t="s">
        <v>593</v>
      </c>
      <c r="L62" s="164" t="s">
        <v>899</v>
      </c>
      <c r="M62" s="46" t="s">
        <v>549</v>
      </c>
      <c r="N62" s="46" t="s">
        <v>595</v>
      </c>
      <c r="O62" s="182">
        <f t="shared" si="4"/>
        <v>709668.35</v>
      </c>
      <c r="P62" s="182">
        <v>709668.35</v>
      </c>
      <c r="Q62" s="191"/>
      <c r="R62" s="42"/>
      <c r="S62" s="38" t="s">
        <v>254</v>
      </c>
      <c r="T62" s="164" t="s">
        <v>256</v>
      </c>
      <c r="U62" s="164" t="s">
        <v>256</v>
      </c>
      <c r="V62" s="164" t="s">
        <v>256</v>
      </c>
      <c r="W62" s="164" t="s">
        <v>256</v>
      </c>
      <c r="X62" s="164" t="s">
        <v>257</v>
      </c>
      <c r="Y62" s="46" t="s">
        <v>549</v>
      </c>
      <c r="Z62" s="164" t="s">
        <v>256</v>
      </c>
      <c r="AA62" s="164" t="s">
        <v>256</v>
      </c>
      <c r="AB62" s="38" t="s">
        <v>270</v>
      </c>
      <c r="AC62" s="38"/>
      <c r="AD62" s="202"/>
    </row>
    <row r="63" s="158" customFormat="1" ht="73.5" customHeight="1" spans="4:30">
      <c r="D63" s="38">
        <v>58</v>
      </c>
      <c r="E63" s="38" t="s">
        <v>900</v>
      </c>
      <c r="F63" s="164" t="s">
        <v>519</v>
      </c>
      <c r="G63" s="38" t="s">
        <v>366</v>
      </c>
      <c r="H63" s="173" t="s">
        <v>901</v>
      </c>
      <c r="I63" s="38" t="s">
        <v>243</v>
      </c>
      <c r="J63" s="164" t="s">
        <v>424</v>
      </c>
      <c r="K63" s="38" t="s">
        <v>902</v>
      </c>
      <c r="L63" s="164" t="s">
        <v>903</v>
      </c>
      <c r="M63" s="38" t="s">
        <v>904</v>
      </c>
      <c r="N63" s="38" t="s">
        <v>904</v>
      </c>
      <c r="O63" s="182">
        <f t="shared" si="4"/>
        <v>5400000</v>
      </c>
      <c r="P63" s="182">
        <v>5400000</v>
      </c>
      <c r="Q63" s="191"/>
      <c r="R63" s="42"/>
      <c r="S63" s="164" t="s">
        <v>256</v>
      </c>
      <c r="T63" s="164" t="s">
        <v>256</v>
      </c>
      <c r="U63" s="164" t="s">
        <v>256</v>
      </c>
      <c r="V63" s="164" t="s">
        <v>256</v>
      </c>
      <c r="W63" s="164" t="s">
        <v>256</v>
      </c>
      <c r="X63" s="164" t="s">
        <v>256</v>
      </c>
      <c r="Y63" s="164" t="s">
        <v>256</v>
      </c>
      <c r="Z63" s="164" t="s">
        <v>256</v>
      </c>
      <c r="AA63" s="164" t="s">
        <v>256</v>
      </c>
      <c r="AB63" s="38" t="s">
        <v>255</v>
      </c>
      <c r="AC63" s="38" t="s">
        <v>697</v>
      </c>
      <c r="AD63" s="202"/>
    </row>
    <row r="64" s="158" customFormat="1" ht="82.5" customHeight="1" spans="4:30">
      <c r="D64" s="38">
        <v>59</v>
      </c>
      <c r="E64" s="38" t="s">
        <v>576</v>
      </c>
      <c r="F64" s="164" t="s">
        <v>519</v>
      </c>
      <c r="G64" s="164" t="s">
        <v>366</v>
      </c>
      <c r="H64" s="176" t="s">
        <v>577</v>
      </c>
      <c r="I64" s="164" t="s">
        <v>243</v>
      </c>
      <c r="J64" s="164" t="s">
        <v>260</v>
      </c>
      <c r="K64" s="180" t="s">
        <v>578</v>
      </c>
      <c r="L64" s="164" t="s">
        <v>905</v>
      </c>
      <c r="M64" s="44" t="s">
        <v>565</v>
      </c>
      <c r="N64" s="44" t="s">
        <v>580</v>
      </c>
      <c r="O64" s="182">
        <f t="shared" si="4"/>
        <v>1400000</v>
      </c>
      <c r="P64" s="182">
        <v>1400000</v>
      </c>
      <c r="Q64" s="191"/>
      <c r="R64" s="42"/>
      <c r="S64" s="38" t="s">
        <v>254</v>
      </c>
      <c r="T64" s="164" t="s">
        <v>256</v>
      </c>
      <c r="U64" s="164" t="s">
        <v>256</v>
      </c>
      <c r="V64" s="164" t="s">
        <v>256</v>
      </c>
      <c r="W64" s="164" t="s">
        <v>256</v>
      </c>
      <c r="X64" s="164" t="s">
        <v>257</v>
      </c>
      <c r="Y64" s="44" t="s">
        <v>565</v>
      </c>
      <c r="Z64" s="164" t="s">
        <v>256</v>
      </c>
      <c r="AA64" s="164" t="s">
        <v>256</v>
      </c>
      <c r="AB64" s="38" t="s">
        <v>255</v>
      </c>
      <c r="AC64" s="164" t="s">
        <v>906</v>
      </c>
      <c r="AD64" s="202"/>
    </row>
    <row r="65" s="158" customFormat="1" ht="82.5" customHeight="1" spans="4:30">
      <c r="D65" s="38">
        <v>60</v>
      </c>
      <c r="E65" s="38" t="s">
        <v>581</v>
      </c>
      <c r="F65" s="164" t="s">
        <v>519</v>
      </c>
      <c r="G65" s="164" t="s">
        <v>366</v>
      </c>
      <c r="H65" s="165" t="s">
        <v>582</v>
      </c>
      <c r="I65" s="164" t="s">
        <v>243</v>
      </c>
      <c r="J65" s="164" t="s">
        <v>260</v>
      </c>
      <c r="K65" s="180" t="s">
        <v>583</v>
      </c>
      <c r="L65" s="164" t="s">
        <v>907</v>
      </c>
      <c r="M65" s="44" t="s">
        <v>549</v>
      </c>
      <c r="N65" s="44" t="s">
        <v>585</v>
      </c>
      <c r="O65" s="182">
        <f t="shared" si="4"/>
        <v>1041481.55</v>
      </c>
      <c r="P65" s="182">
        <v>1041481.55</v>
      </c>
      <c r="Q65" s="191"/>
      <c r="R65" s="42"/>
      <c r="S65" s="38" t="s">
        <v>254</v>
      </c>
      <c r="T65" s="164" t="s">
        <v>256</v>
      </c>
      <c r="U65" s="164" t="s">
        <v>256</v>
      </c>
      <c r="V65" s="164" t="s">
        <v>256</v>
      </c>
      <c r="W65" s="164" t="s">
        <v>256</v>
      </c>
      <c r="X65" s="164" t="s">
        <v>257</v>
      </c>
      <c r="Y65" s="44" t="s">
        <v>549</v>
      </c>
      <c r="Z65" s="164" t="s">
        <v>256</v>
      </c>
      <c r="AA65" s="164" t="s">
        <v>256</v>
      </c>
      <c r="AB65" s="38" t="s">
        <v>255</v>
      </c>
      <c r="AC65" s="164" t="s">
        <v>906</v>
      </c>
      <c r="AD65" s="202"/>
    </row>
    <row r="66" s="158" customFormat="1" ht="69.75" customHeight="1" spans="4:30">
      <c r="D66" s="38">
        <v>61</v>
      </c>
      <c r="E66" s="38" t="s">
        <v>662</v>
      </c>
      <c r="F66" s="164" t="s">
        <v>302</v>
      </c>
      <c r="G66" s="164" t="s">
        <v>789</v>
      </c>
      <c r="H66" s="173" t="s">
        <v>908</v>
      </c>
      <c r="I66" s="38" t="s">
        <v>243</v>
      </c>
      <c r="J66" s="38" t="s">
        <v>260</v>
      </c>
      <c r="K66" s="38" t="s">
        <v>909</v>
      </c>
      <c r="L66" s="164" t="s">
        <v>910</v>
      </c>
      <c r="M66" s="206" t="s">
        <v>789</v>
      </c>
      <c r="N66" s="206" t="s">
        <v>307</v>
      </c>
      <c r="O66" s="182">
        <f t="shared" si="4"/>
        <v>1356951.95</v>
      </c>
      <c r="P66" s="182">
        <v>1250000</v>
      </c>
      <c r="Q66" s="191">
        <v>106951.95</v>
      </c>
      <c r="R66" s="42"/>
      <c r="S66" s="38" t="s">
        <v>254</v>
      </c>
      <c r="T66" s="164" t="s">
        <v>256</v>
      </c>
      <c r="U66" s="164" t="s">
        <v>256</v>
      </c>
      <c r="V66" s="164" t="s">
        <v>256</v>
      </c>
      <c r="W66" s="164" t="s">
        <v>256</v>
      </c>
      <c r="X66" s="164" t="s">
        <v>257</v>
      </c>
      <c r="Y66" s="164" t="s">
        <v>789</v>
      </c>
      <c r="Z66" s="164" t="s">
        <v>256</v>
      </c>
      <c r="AA66" s="164" t="s">
        <v>256</v>
      </c>
      <c r="AB66" s="38" t="s">
        <v>255</v>
      </c>
      <c r="AC66" s="38" t="s">
        <v>911</v>
      </c>
      <c r="AD66" s="202"/>
    </row>
    <row r="67" s="158" customFormat="1" ht="69.75" customHeight="1" spans="4:30">
      <c r="D67" s="38">
        <v>62</v>
      </c>
      <c r="E67" s="38" t="s">
        <v>663</v>
      </c>
      <c r="F67" s="164" t="s">
        <v>302</v>
      </c>
      <c r="G67" s="164" t="s">
        <v>789</v>
      </c>
      <c r="H67" s="173" t="s">
        <v>912</v>
      </c>
      <c r="I67" s="38" t="s">
        <v>243</v>
      </c>
      <c r="J67" s="38" t="s">
        <v>250</v>
      </c>
      <c r="K67" s="38" t="s">
        <v>913</v>
      </c>
      <c r="L67" s="164" t="s">
        <v>914</v>
      </c>
      <c r="M67" s="206" t="s">
        <v>789</v>
      </c>
      <c r="N67" s="206" t="s">
        <v>307</v>
      </c>
      <c r="O67" s="182">
        <f t="shared" si="4"/>
        <v>974787.09</v>
      </c>
      <c r="P67" s="182">
        <v>900000</v>
      </c>
      <c r="Q67" s="191">
        <v>74787.09</v>
      </c>
      <c r="R67" s="42"/>
      <c r="S67" s="164" t="s">
        <v>256</v>
      </c>
      <c r="T67" s="164" t="s">
        <v>256</v>
      </c>
      <c r="U67" s="164" t="s">
        <v>256</v>
      </c>
      <c r="V67" s="164" t="s">
        <v>256</v>
      </c>
      <c r="W67" s="164" t="s">
        <v>256</v>
      </c>
      <c r="X67" s="164" t="s">
        <v>256</v>
      </c>
      <c r="Y67" s="164" t="s">
        <v>256</v>
      </c>
      <c r="Z67" s="164" t="s">
        <v>256</v>
      </c>
      <c r="AA67" s="164" t="s">
        <v>256</v>
      </c>
      <c r="AB67" s="38" t="s">
        <v>255</v>
      </c>
      <c r="AC67" s="38" t="s">
        <v>697</v>
      </c>
      <c r="AD67" s="202"/>
    </row>
    <row r="68" s="158" customFormat="1" ht="69.75" customHeight="1" spans="4:30">
      <c r="D68" s="38">
        <v>63</v>
      </c>
      <c r="E68" s="38" t="s">
        <v>664</v>
      </c>
      <c r="F68" s="164" t="s">
        <v>302</v>
      </c>
      <c r="G68" s="164" t="s">
        <v>789</v>
      </c>
      <c r="H68" s="173" t="s">
        <v>915</v>
      </c>
      <c r="I68" s="38" t="s">
        <v>243</v>
      </c>
      <c r="J68" s="38" t="s">
        <v>250</v>
      </c>
      <c r="K68" s="38" t="s">
        <v>916</v>
      </c>
      <c r="L68" s="164" t="s">
        <v>917</v>
      </c>
      <c r="M68" s="206" t="s">
        <v>316</v>
      </c>
      <c r="N68" s="206" t="s">
        <v>918</v>
      </c>
      <c r="O68" s="182">
        <f t="shared" si="4"/>
        <v>312238.22</v>
      </c>
      <c r="P68" s="182">
        <v>300000</v>
      </c>
      <c r="Q68" s="191">
        <v>12238.22</v>
      </c>
      <c r="R68" s="42"/>
      <c r="S68" s="164" t="s">
        <v>256</v>
      </c>
      <c r="T68" s="164" t="s">
        <v>256</v>
      </c>
      <c r="U68" s="164" t="s">
        <v>256</v>
      </c>
      <c r="V68" s="164" t="s">
        <v>256</v>
      </c>
      <c r="W68" s="164" t="s">
        <v>256</v>
      </c>
      <c r="X68" s="164" t="s">
        <v>256</v>
      </c>
      <c r="Y68" s="164" t="s">
        <v>256</v>
      </c>
      <c r="Z68" s="164" t="s">
        <v>256</v>
      </c>
      <c r="AA68" s="164" t="s">
        <v>256</v>
      </c>
      <c r="AB68" s="38" t="s">
        <v>255</v>
      </c>
      <c r="AC68" s="38" t="s">
        <v>697</v>
      </c>
      <c r="AD68" s="202"/>
    </row>
    <row r="69" s="158" customFormat="1" ht="43.5" customHeight="1" spans="4:30">
      <c r="D69" s="38">
        <v>64</v>
      </c>
      <c r="E69" s="38" t="s">
        <v>665</v>
      </c>
      <c r="F69" s="164" t="s">
        <v>302</v>
      </c>
      <c r="G69" s="164" t="s">
        <v>789</v>
      </c>
      <c r="H69" s="173" t="s">
        <v>919</v>
      </c>
      <c r="I69" s="38" t="s">
        <v>243</v>
      </c>
      <c r="J69" s="38" t="s">
        <v>282</v>
      </c>
      <c r="K69" s="38" t="s">
        <v>920</v>
      </c>
      <c r="L69" s="164" t="s">
        <v>921</v>
      </c>
      <c r="M69" s="206" t="s">
        <v>437</v>
      </c>
      <c r="N69" s="206" t="s">
        <v>438</v>
      </c>
      <c r="O69" s="182">
        <f t="shared" si="4"/>
        <v>489600</v>
      </c>
      <c r="P69" s="182">
        <v>489600</v>
      </c>
      <c r="Q69" s="191"/>
      <c r="R69" s="42"/>
      <c r="S69" s="164" t="s">
        <v>254</v>
      </c>
      <c r="T69" s="164" t="s">
        <v>256</v>
      </c>
      <c r="U69" s="164" t="s">
        <v>256</v>
      </c>
      <c r="V69" s="164" t="s">
        <v>256</v>
      </c>
      <c r="W69" s="164" t="s">
        <v>256</v>
      </c>
      <c r="X69" s="164" t="s">
        <v>257</v>
      </c>
      <c r="Y69" s="164" t="s">
        <v>437</v>
      </c>
      <c r="Z69" s="164" t="s">
        <v>256</v>
      </c>
      <c r="AA69" s="164" t="s">
        <v>256</v>
      </c>
      <c r="AB69" s="38" t="s">
        <v>255</v>
      </c>
      <c r="AC69" s="38" t="s">
        <v>906</v>
      </c>
      <c r="AD69" s="202"/>
    </row>
    <row r="70" s="158" customFormat="1" ht="43.5" customHeight="1" spans="4:30">
      <c r="D70" s="38">
        <v>65</v>
      </c>
      <c r="E70" s="38" t="s">
        <v>666</v>
      </c>
      <c r="F70" s="164" t="s">
        <v>302</v>
      </c>
      <c r="G70" s="164" t="s">
        <v>789</v>
      </c>
      <c r="H70" s="173" t="s">
        <v>922</v>
      </c>
      <c r="I70" s="38" t="s">
        <v>243</v>
      </c>
      <c r="J70" s="38" t="s">
        <v>282</v>
      </c>
      <c r="K70" s="38" t="s">
        <v>923</v>
      </c>
      <c r="L70" s="164" t="s">
        <v>924</v>
      </c>
      <c r="M70" s="206" t="s">
        <v>437</v>
      </c>
      <c r="N70" s="206" t="s">
        <v>438</v>
      </c>
      <c r="O70" s="182">
        <f t="shared" si="4"/>
        <v>1303256.05</v>
      </c>
      <c r="P70" s="182">
        <v>1300000</v>
      </c>
      <c r="Q70" s="191">
        <v>3256.05</v>
      </c>
      <c r="R70" s="42"/>
      <c r="S70" s="38" t="s">
        <v>254</v>
      </c>
      <c r="T70" s="164" t="s">
        <v>256</v>
      </c>
      <c r="U70" s="164" t="s">
        <v>256</v>
      </c>
      <c r="V70" s="164" t="s">
        <v>256</v>
      </c>
      <c r="W70" s="164" t="s">
        <v>256</v>
      </c>
      <c r="X70" s="164" t="s">
        <v>257</v>
      </c>
      <c r="Y70" s="206" t="s">
        <v>437</v>
      </c>
      <c r="Z70" s="164" t="s">
        <v>256</v>
      </c>
      <c r="AA70" s="164" t="s">
        <v>256</v>
      </c>
      <c r="AB70" s="38" t="s">
        <v>255</v>
      </c>
      <c r="AC70" s="38" t="s">
        <v>906</v>
      </c>
      <c r="AD70" s="202"/>
    </row>
    <row r="71" s="158" customFormat="1" ht="43.5" customHeight="1" spans="4:30">
      <c r="D71" s="38">
        <v>66</v>
      </c>
      <c r="E71" s="38" t="s">
        <v>667</v>
      </c>
      <c r="F71" s="164" t="s">
        <v>302</v>
      </c>
      <c r="G71" s="164" t="s">
        <v>789</v>
      </c>
      <c r="H71" s="173" t="s">
        <v>925</v>
      </c>
      <c r="I71" s="38" t="s">
        <v>243</v>
      </c>
      <c r="J71" s="38" t="s">
        <v>282</v>
      </c>
      <c r="K71" s="38" t="s">
        <v>926</v>
      </c>
      <c r="L71" s="164" t="s">
        <v>927</v>
      </c>
      <c r="M71" s="206" t="s">
        <v>928</v>
      </c>
      <c r="N71" s="206" t="s">
        <v>929</v>
      </c>
      <c r="O71" s="182">
        <f t="shared" si="4"/>
        <v>200000</v>
      </c>
      <c r="P71" s="182">
        <v>200000</v>
      </c>
      <c r="Q71" s="191"/>
      <c r="R71" s="42"/>
      <c r="S71" s="164" t="s">
        <v>256</v>
      </c>
      <c r="T71" s="164" t="s">
        <v>256</v>
      </c>
      <c r="U71" s="164" t="s">
        <v>256</v>
      </c>
      <c r="V71" s="164" t="s">
        <v>256</v>
      </c>
      <c r="W71" s="164" t="s">
        <v>256</v>
      </c>
      <c r="X71" s="164" t="s">
        <v>256</v>
      </c>
      <c r="Y71" s="164" t="s">
        <v>256</v>
      </c>
      <c r="Z71" s="164" t="s">
        <v>256</v>
      </c>
      <c r="AA71" s="164" t="s">
        <v>256</v>
      </c>
      <c r="AB71" s="38" t="s">
        <v>255</v>
      </c>
      <c r="AC71" s="38" t="s">
        <v>697</v>
      </c>
      <c r="AD71" s="202"/>
    </row>
    <row r="72" s="158" customFormat="1" ht="42" customHeight="1" spans="4:30">
      <c r="D72" s="38">
        <v>67</v>
      </c>
      <c r="E72" s="38" t="s">
        <v>668</v>
      </c>
      <c r="F72" s="164" t="s">
        <v>302</v>
      </c>
      <c r="G72" s="164" t="s">
        <v>789</v>
      </c>
      <c r="H72" s="173" t="s">
        <v>930</v>
      </c>
      <c r="I72" s="38" t="s">
        <v>243</v>
      </c>
      <c r="J72" s="38" t="s">
        <v>282</v>
      </c>
      <c r="K72" s="38" t="s">
        <v>931</v>
      </c>
      <c r="L72" s="164" t="s">
        <v>932</v>
      </c>
      <c r="M72" s="206" t="s">
        <v>933</v>
      </c>
      <c r="N72" s="206" t="s">
        <v>934</v>
      </c>
      <c r="O72" s="182">
        <f t="shared" si="4"/>
        <v>357110</v>
      </c>
      <c r="P72" s="182">
        <v>260000</v>
      </c>
      <c r="Q72" s="191">
        <v>97110</v>
      </c>
      <c r="R72" s="42"/>
      <c r="S72" s="164" t="s">
        <v>256</v>
      </c>
      <c r="T72" s="164" t="s">
        <v>256</v>
      </c>
      <c r="U72" s="164" t="s">
        <v>256</v>
      </c>
      <c r="V72" s="164" t="s">
        <v>256</v>
      </c>
      <c r="W72" s="164" t="s">
        <v>256</v>
      </c>
      <c r="X72" s="164" t="s">
        <v>256</v>
      </c>
      <c r="Y72" s="164" t="s">
        <v>256</v>
      </c>
      <c r="Z72" s="164" t="s">
        <v>256</v>
      </c>
      <c r="AA72" s="164" t="s">
        <v>256</v>
      </c>
      <c r="AB72" s="38" t="s">
        <v>255</v>
      </c>
      <c r="AC72" s="38" t="s">
        <v>697</v>
      </c>
      <c r="AD72" s="202"/>
    </row>
    <row r="73" s="158" customFormat="1" ht="63.75" customHeight="1" spans="4:30">
      <c r="D73" s="38">
        <v>68</v>
      </c>
      <c r="E73" s="38" t="s">
        <v>669</v>
      </c>
      <c r="F73" s="164" t="s">
        <v>302</v>
      </c>
      <c r="G73" s="164" t="s">
        <v>789</v>
      </c>
      <c r="H73" s="173" t="s">
        <v>935</v>
      </c>
      <c r="I73" s="38" t="s">
        <v>243</v>
      </c>
      <c r="J73" s="38" t="s">
        <v>260</v>
      </c>
      <c r="K73" s="38" t="s">
        <v>936</v>
      </c>
      <c r="L73" s="164" t="s">
        <v>937</v>
      </c>
      <c r="M73" s="206" t="s">
        <v>938</v>
      </c>
      <c r="N73" s="206" t="s">
        <v>939</v>
      </c>
      <c r="O73" s="182">
        <f t="shared" si="4"/>
        <v>590400</v>
      </c>
      <c r="P73" s="182">
        <v>590400</v>
      </c>
      <c r="Q73" s="191"/>
      <c r="R73" s="42"/>
      <c r="S73" s="164" t="s">
        <v>254</v>
      </c>
      <c r="T73" s="164" t="s">
        <v>256</v>
      </c>
      <c r="U73" s="164" t="s">
        <v>256</v>
      </c>
      <c r="V73" s="164" t="s">
        <v>256</v>
      </c>
      <c r="W73" s="164" t="s">
        <v>256</v>
      </c>
      <c r="X73" s="164" t="s">
        <v>257</v>
      </c>
      <c r="Y73" s="164" t="s">
        <v>938</v>
      </c>
      <c r="Z73" s="164" t="s">
        <v>256</v>
      </c>
      <c r="AA73" s="164" t="s">
        <v>256</v>
      </c>
      <c r="AB73" s="38" t="s">
        <v>255</v>
      </c>
      <c r="AC73" s="38" t="s">
        <v>906</v>
      </c>
      <c r="AD73" s="202"/>
    </row>
    <row r="74" s="158" customFormat="1" ht="75.75" customHeight="1" spans="4:30">
      <c r="D74" s="38">
        <v>69</v>
      </c>
      <c r="E74" s="38" t="s">
        <v>670</v>
      </c>
      <c r="F74" s="164" t="s">
        <v>302</v>
      </c>
      <c r="G74" s="164" t="s">
        <v>789</v>
      </c>
      <c r="H74" s="173" t="s">
        <v>940</v>
      </c>
      <c r="I74" s="38" t="s">
        <v>243</v>
      </c>
      <c r="J74" s="38" t="s">
        <v>282</v>
      </c>
      <c r="K74" s="38" t="s">
        <v>941</v>
      </c>
      <c r="L74" s="164" t="s">
        <v>942</v>
      </c>
      <c r="M74" s="206" t="s">
        <v>943</v>
      </c>
      <c r="N74" s="206" t="s">
        <v>944</v>
      </c>
      <c r="O74" s="182">
        <f t="shared" si="4"/>
        <v>737837.49</v>
      </c>
      <c r="P74" s="182">
        <v>737837.49</v>
      </c>
      <c r="Q74" s="191"/>
      <c r="R74" s="42"/>
      <c r="S74" s="164" t="s">
        <v>256</v>
      </c>
      <c r="T74" s="164" t="s">
        <v>256</v>
      </c>
      <c r="U74" s="164" t="s">
        <v>256</v>
      </c>
      <c r="V74" s="164" t="s">
        <v>256</v>
      </c>
      <c r="W74" s="164" t="s">
        <v>256</v>
      </c>
      <c r="X74" s="164" t="s">
        <v>256</v>
      </c>
      <c r="Y74" s="164" t="s">
        <v>256</v>
      </c>
      <c r="Z74" s="164" t="s">
        <v>256</v>
      </c>
      <c r="AA74" s="164" t="s">
        <v>256</v>
      </c>
      <c r="AB74" s="38" t="s">
        <v>255</v>
      </c>
      <c r="AC74" s="38" t="s">
        <v>945</v>
      </c>
      <c r="AD74" s="202"/>
    </row>
    <row r="75" s="158" customFormat="1" ht="51" customHeight="1" spans="4:30">
      <c r="D75" s="38">
        <v>70</v>
      </c>
      <c r="E75" s="38" t="s">
        <v>671</v>
      </c>
      <c r="F75" s="164" t="s">
        <v>302</v>
      </c>
      <c r="G75" s="164" t="s">
        <v>789</v>
      </c>
      <c r="H75" s="173" t="s">
        <v>946</v>
      </c>
      <c r="I75" s="38" t="s">
        <v>243</v>
      </c>
      <c r="J75" s="38" t="s">
        <v>282</v>
      </c>
      <c r="K75" s="38" t="s">
        <v>947</v>
      </c>
      <c r="L75" s="164" t="s">
        <v>948</v>
      </c>
      <c r="M75" s="206" t="s">
        <v>938</v>
      </c>
      <c r="N75" s="206" t="s">
        <v>939</v>
      </c>
      <c r="O75" s="182">
        <f t="shared" si="4"/>
        <v>1587200</v>
      </c>
      <c r="P75" s="182">
        <v>1587200</v>
      </c>
      <c r="Q75" s="191"/>
      <c r="R75" s="42"/>
      <c r="S75" s="164" t="s">
        <v>256</v>
      </c>
      <c r="T75" s="164" t="s">
        <v>256</v>
      </c>
      <c r="U75" s="164" t="s">
        <v>256</v>
      </c>
      <c r="V75" s="164" t="s">
        <v>256</v>
      </c>
      <c r="W75" s="164" t="s">
        <v>256</v>
      </c>
      <c r="X75" s="164" t="s">
        <v>256</v>
      </c>
      <c r="Y75" s="164" t="s">
        <v>256</v>
      </c>
      <c r="Z75" s="164" t="s">
        <v>256</v>
      </c>
      <c r="AA75" s="164" t="s">
        <v>256</v>
      </c>
      <c r="AB75" s="38" t="s">
        <v>255</v>
      </c>
      <c r="AC75" s="38" t="s">
        <v>697</v>
      </c>
      <c r="AD75" s="202"/>
    </row>
    <row r="76" s="158" customFormat="1" ht="83.25" customHeight="1" spans="4:30">
      <c r="D76" s="38">
        <v>71</v>
      </c>
      <c r="E76" s="38" t="s">
        <v>672</v>
      </c>
      <c r="F76" s="164" t="s">
        <v>302</v>
      </c>
      <c r="G76" s="164" t="s">
        <v>417</v>
      </c>
      <c r="H76" s="173" t="s">
        <v>949</v>
      </c>
      <c r="I76" s="38" t="s">
        <v>243</v>
      </c>
      <c r="J76" s="38" t="s">
        <v>260</v>
      </c>
      <c r="K76" s="38" t="s">
        <v>950</v>
      </c>
      <c r="L76" s="164" t="s">
        <v>951</v>
      </c>
      <c r="M76" s="206" t="s">
        <v>417</v>
      </c>
      <c r="N76" s="206" t="s">
        <v>952</v>
      </c>
      <c r="O76" s="182">
        <f t="shared" si="4"/>
        <v>2100000</v>
      </c>
      <c r="P76" s="182">
        <v>2100000</v>
      </c>
      <c r="Q76" s="191"/>
      <c r="R76" s="42"/>
      <c r="S76" s="38" t="s">
        <v>254</v>
      </c>
      <c r="T76" s="164" t="s">
        <v>256</v>
      </c>
      <c r="U76" s="164" t="s">
        <v>256</v>
      </c>
      <c r="V76" s="164" t="s">
        <v>256</v>
      </c>
      <c r="W76" s="164" t="s">
        <v>256</v>
      </c>
      <c r="X76" s="164" t="s">
        <v>257</v>
      </c>
      <c r="Y76" s="206" t="s">
        <v>417</v>
      </c>
      <c r="Z76" s="164" t="s">
        <v>256</v>
      </c>
      <c r="AA76" s="164" t="s">
        <v>256</v>
      </c>
      <c r="AB76" s="38" t="s">
        <v>258</v>
      </c>
      <c r="AC76" s="38"/>
      <c r="AD76" s="202"/>
    </row>
    <row r="77" s="158" customFormat="1" ht="51.75" customHeight="1" spans="4:30">
      <c r="D77" s="38">
        <v>72</v>
      </c>
      <c r="E77" s="38" t="s">
        <v>673</v>
      </c>
      <c r="F77" s="164" t="s">
        <v>302</v>
      </c>
      <c r="G77" s="164" t="s">
        <v>417</v>
      </c>
      <c r="H77" s="173" t="s">
        <v>953</v>
      </c>
      <c r="I77" s="38" t="s">
        <v>243</v>
      </c>
      <c r="J77" s="38" t="s">
        <v>319</v>
      </c>
      <c r="K77" s="38" t="s">
        <v>954</v>
      </c>
      <c r="L77" s="164" t="s">
        <v>955</v>
      </c>
      <c r="M77" s="207" t="s">
        <v>437</v>
      </c>
      <c r="N77" s="207" t="s">
        <v>956</v>
      </c>
      <c r="O77" s="182">
        <f t="shared" si="4"/>
        <v>360000</v>
      </c>
      <c r="P77" s="182">
        <v>360000</v>
      </c>
      <c r="Q77" s="191"/>
      <c r="R77" s="42"/>
      <c r="S77" s="38" t="s">
        <v>254</v>
      </c>
      <c r="T77" s="164" t="s">
        <v>256</v>
      </c>
      <c r="U77" s="164" t="s">
        <v>256</v>
      </c>
      <c r="V77" s="164" t="s">
        <v>256</v>
      </c>
      <c r="W77" s="164" t="s">
        <v>256</v>
      </c>
      <c r="X77" s="164" t="s">
        <v>257</v>
      </c>
      <c r="Y77" s="207" t="s">
        <v>437</v>
      </c>
      <c r="Z77" s="164" t="s">
        <v>256</v>
      </c>
      <c r="AA77" s="164" t="s">
        <v>256</v>
      </c>
      <c r="AB77" s="38" t="s">
        <v>270</v>
      </c>
      <c r="AC77" s="38"/>
      <c r="AD77" s="202"/>
    </row>
    <row r="78" s="158" customFormat="1" ht="54.75" customHeight="1" spans="4:30">
      <c r="D78" s="38">
        <v>73</v>
      </c>
      <c r="E78" s="38" t="s">
        <v>674</v>
      </c>
      <c r="F78" s="164" t="s">
        <v>302</v>
      </c>
      <c r="G78" s="164" t="s">
        <v>417</v>
      </c>
      <c r="H78" s="173" t="s">
        <v>957</v>
      </c>
      <c r="I78" s="38" t="s">
        <v>243</v>
      </c>
      <c r="J78" s="38" t="s">
        <v>260</v>
      </c>
      <c r="K78" s="38" t="s">
        <v>958</v>
      </c>
      <c r="L78" s="164" t="s">
        <v>959</v>
      </c>
      <c r="M78" s="164" t="s">
        <v>933</v>
      </c>
      <c r="N78" s="164" t="s">
        <v>934</v>
      </c>
      <c r="O78" s="182">
        <f t="shared" si="4"/>
        <v>1800000</v>
      </c>
      <c r="P78" s="182">
        <v>1800000</v>
      </c>
      <c r="Q78" s="191"/>
      <c r="R78" s="42"/>
      <c r="S78" s="38" t="s">
        <v>254</v>
      </c>
      <c r="T78" s="164" t="s">
        <v>256</v>
      </c>
      <c r="U78" s="164" t="s">
        <v>256</v>
      </c>
      <c r="V78" s="164" t="s">
        <v>256</v>
      </c>
      <c r="W78" s="164" t="s">
        <v>256</v>
      </c>
      <c r="X78" s="164" t="s">
        <v>257</v>
      </c>
      <c r="Y78" s="164" t="s">
        <v>933</v>
      </c>
      <c r="Z78" s="164" t="s">
        <v>256</v>
      </c>
      <c r="AA78" s="164" t="s">
        <v>256</v>
      </c>
      <c r="AB78" s="38" t="s">
        <v>270</v>
      </c>
      <c r="AC78" s="38"/>
      <c r="AD78" s="202"/>
    </row>
    <row r="79" s="158" customFormat="1" ht="40.5" customHeight="1" spans="4:30">
      <c r="D79" s="38">
        <v>74</v>
      </c>
      <c r="E79" s="38" t="s">
        <v>676</v>
      </c>
      <c r="F79" s="164" t="s">
        <v>302</v>
      </c>
      <c r="G79" s="164" t="s">
        <v>417</v>
      </c>
      <c r="H79" s="173" t="s">
        <v>960</v>
      </c>
      <c r="I79" s="38" t="s">
        <v>243</v>
      </c>
      <c r="J79" s="38" t="s">
        <v>260</v>
      </c>
      <c r="K79" s="38" t="s">
        <v>961</v>
      </c>
      <c r="L79" s="164" t="s">
        <v>962</v>
      </c>
      <c r="M79" s="164" t="s">
        <v>963</v>
      </c>
      <c r="N79" s="164" t="s">
        <v>964</v>
      </c>
      <c r="O79" s="182">
        <f t="shared" si="4"/>
        <v>1785166.8</v>
      </c>
      <c r="P79" s="182">
        <v>720000</v>
      </c>
      <c r="Q79" s="191">
        <v>1065166.8</v>
      </c>
      <c r="R79" s="42"/>
      <c r="S79" s="38" t="s">
        <v>254</v>
      </c>
      <c r="T79" s="164" t="s">
        <v>256</v>
      </c>
      <c r="U79" s="164" t="s">
        <v>256</v>
      </c>
      <c r="V79" s="164" t="s">
        <v>256</v>
      </c>
      <c r="W79" s="164" t="s">
        <v>256</v>
      </c>
      <c r="X79" s="164" t="s">
        <v>257</v>
      </c>
      <c r="Y79" s="164" t="s">
        <v>963</v>
      </c>
      <c r="Z79" s="164" t="s">
        <v>256</v>
      </c>
      <c r="AA79" s="164" t="s">
        <v>256</v>
      </c>
      <c r="AB79" s="38" t="s">
        <v>270</v>
      </c>
      <c r="AC79" s="38"/>
      <c r="AD79" s="202"/>
    </row>
    <row r="80" s="158" customFormat="1" ht="50.25" customHeight="1" spans="4:30">
      <c r="D80" s="38">
        <v>75</v>
      </c>
      <c r="E80" s="38" t="s">
        <v>677</v>
      </c>
      <c r="F80" s="164" t="s">
        <v>302</v>
      </c>
      <c r="G80" s="164" t="s">
        <v>417</v>
      </c>
      <c r="H80" s="173" t="s">
        <v>965</v>
      </c>
      <c r="I80" s="38" t="s">
        <v>243</v>
      </c>
      <c r="J80" s="38" t="s">
        <v>260</v>
      </c>
      <c r="K80" s="38" t="s">
        <v>966</v>
      </c>
      <c r="L80" s="164" t="s">
        <v>967</v>
      </c>
      <c r="M80" s="164" t="s">
        <v>437</v>
      </c>
      <c r="N80" s="164" t="s">
        <v>968</v>
      </c>
      <c r="O80" s="182">
        <f t="shared" si="4"/>
        <v>1655419.95</v>
      </c>
      <c r="P80" s="182">
        <v>1655419.95</v>
      </c>
      <c r="Q80" s="191"/>
      <c r="R80" s="42"/>
      <c r="S80" s="164" t="s">
        <v>256</v>
      </c>
      <c r="T80" s="164" t="s">
        <v>256</v>
      </c>
      <c r="U80" s="164" t="s">
        <v>256</v>
      </c>
      <c r="V80" s="164" t="s">
        <v>256</v>
      </c>
      <c r="W80" s="164" t="s">
        <v>256</v>
      </c>
      <c r="X80" s="164" t="s">
        <v>256</v>
      </c>
      <c r="Y80" s="164" t="s">
        <v>256</v>
      </c>
      <c r="Z80" s="164" t="s">
        <v>256</v>
      </c>
      <c r="AA80" s="164" t="s">
        <v>256</v>
      </c>
      <c r="AB80" s="38" t="s">
        <v>255</v>
      </c>
      <c r="AC80" s="38" t="s">
        <v>697</v>
      </c>
      <c r="AD80" s="202"/>
    </row>
    <row r="81" ht="180" customHeight="1" spans="4:29">
      <c r="D81" s="205"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D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7 J8 J9 J10:J15 J16:J38 J40:J62 J64: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60"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33" t="s">
        <v>603</v>
      </c>
      <c r="E1" s="33"/>
      <c r="F1" s="33"/>
      <c r="G1" s="33"/>
      <c r="H1" s="34"/>
      <c r="I1" s="33"/>
      <c r="J1" s="33"/>
      <c r="K1" s="34"/>
      <c r="L1" s="34"/>
      <c r="M1" s="34"/>
      <c r="N1" s="34"/>
      <c r="O1" s="34"/>
      <c r="P1" s="34"/>
      <c r="Q1" s="188"/>
      <c r="R1" s="34"/>
      <c r="S1" s="34"/>
      <c r="T1" s="34"/>
      <c r="U1" s="34"/>
      <c r="V1" s="34"/>
      <c r="W1" s="34"/>
      <c r="X1" s="34"/>
      <c r="Y1" s="34"/>
      <c r="Z1" s="34"/>
      <c r="AA1" s="34"/>
      <c r="AB1" s="34"/>
      <c r="AC1" s="34"/>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61"/>
      <c r="H3" s="161"/>
      <c r="I3" s="161"/>
      <c r="J3" s="161"/>
      <c r="K3" s="161"/>
      <c r="L3" s="161"/>
      <c r="M3" s="161"/>
      <c r="N3" s="161"/>
      <c r="O3" s="161"/>
      <c r="P3" s="161"/>
      <c r="Q3" s="189"/>
      <c r="R3" s="161"/>
      <c r="S3" s="161"/>
      <c r="T3" s="161"/>
      <c r="U3" s="161"/>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200" t="s">
        <v>230</v>
      </c>
    </row>
    <row r="5" ht="46.5" customHeight="1" spans="4:30">
      <c r="D5" s="36"/>
      <c r="E5" s="36"/>
      <c r="F5" s="37"/>
      <c r="G5" s="37"/>
      <c r="H5" s="36"/>
      <c r="I5" s="40" t="s">
        <v>231</v>
      </c>
      <c r="J5" s="37" t="s">
        <v>232</v>
      </c>
      <c r="K5" s="37"/>
      <c r="L5" s="36"/>
      <c r="M5" s="36"/>
      <c r="N5" s="36"/>
      <c r="O5" s="35" t="s">
        <v>29</v>
      </c>
      <c r="P5" s="41" t="s">
        <v>691</v>
      </c>
      <c r="Q5" s="190" t="s">
        <v>11</v>
      </c>
      <c r="R5" s="43"/>
      <c r="S5" s="35" t="s">
        <v>234</v>
      </c>
      <c r="T5" s="35" t="s">
        <v>235</v>
      </c>
      <c r="U5" s="35" t="s">
        <v>236</v>
      </c>
      <c r="V5" s="35" t="s">
        <v>237</v>
      </c>
      <c r="W5" s="35" t="s">
        <v>238</v>
      </c>
      <c r="X5" s="35" t="s">
        <v>239</v>
      </c>
      <c r="Y5" s="35" t="s">
        <v>240</v>
      </c>
      <c r="Z5" s="35" t="s">
        <v>241</v>
      </c>
      <c r="AA5" s="35" t="s">
        <v>242</v>
      </c>
      <c r="AB5" s="43"/>
      <c r="AC5" s="35"/>
      <c r="AD5" s="201"/>
    </row>
    <row r="6" s="158" customFormat="1" ht="123" customHeight="1" spans="1:31">
      <c r="A6" s="158" t="s">
        <v>243</v>
      </c>
      <c r="B6" s="158" t="s">
        <v>244</v>
      </c>
      <c r="C6" s="158" t="s">
        <v>245</v>
      </c>
      <c r="D6" s="38">
        <v>1</v>
      </c>
      <c r="E6" s="13" t="s">
        <v>692</v>
      </c>
      <c r="F6" s="38" t="s">
        <v>247</v>
      </c>
      <c r="G6" s="38" t="s">
        <v>693</v>
      </c>
      <c r="H6" s="162" t="s">
        <v>694</v>
      </c>
      <c r="I6" s="38" t="s">
        <v>244</v>
      </c>
      <c r="J6" s="38" t="s">
        <v>283</v>
      </c>
      <c r="K6" s="38" t="s">
        <v>695</v>
      </c>
      <c r="L6" s="164" t="s">
        <v>696</v>
      </c>
      <c r="M6" s="13" t="s">
        <v>693</v>
      </c>
      <c r="N6" s="13" t="s">
        <v>253</v>
      </c>
      <c r="O6" s="177">
        <f>P6+Q6+R6</f>
        <v>1904200</v>
      </c>
      <c r="P6" s="177">
        <v>1904200</v>
      </c>
      <c r="Q6" s="191"/>
      <c r="R6" s="42"/>
      <c r="S6" s="164" t="s">
        <v>256</v>
      </c>
      <c r="T6" s="164" t="s">
        <v>256</v>
      </c>
      <c r="U6" s="164" t="s">
        <v>256</v>
      </c>
      <c r="V6" s="164" t="s">
        <v>256</v>
      </c>
      <c r="W6" s="164" t="s">
        <v>256</v>
      </c>
      <c r="X6" s="164" t="s">
        <v>256</v>
      </c>
      <c r="Y6" s="164" t="s">
        <v>256</v>
      </c>
      <c r="Z6" s="164" t="s">
        <v>256</v>
      </c>
      <c r="AA6" s="164" t="s">
        <v>256</v>
      </c>
      <c r="AB6" s="38" t="s">
        <v>255</v>
      </c>
      <c r="AC6" s="38" t="s">
        <v>697</v>
      </c>
      <c r="AD6" s="13" t="s">
        <v>259</v>
      </c>
      <c r="AE6" s="158" t="b">
        <f>G6=M6</f>
        <v>1</v>
      </c>
    </row>
    <row r="7" s="158" customFormat="1" ht="56.25" customHeight="1" spans="1:31">
      <c r="A7" s="158" t="s">
        <v>260</v>
      </c>
      <c r="B7" s="158" t="s">
        <v>261</v>
      </c>
      <c r="C7" s="158" t="s">
        <v>19</v>
      </c>
      <c r="D7" s="38">
        <v>2</v>
      </c>
      <c r="E7" s="13" t="s">
        <v>698</v>
      </c>
      <c r="F7" s="38" t="s">
        <v>247</v>
      </c>
      <c r="G7" s="38" t="s">
        <v>693</v>
      </c>
      <c r="H7" s="162" t="s">
        <v>699</v>
      </c>
      <c r="I7" s="38" t="s">
        <v>244</v>
      </c>
      <c r="J7" s="38" t="s">
        <v>283</v>
      </c>
      <c r="K7" s="38" t="s">
        <v>700</v>
      </c>
      <c r="L7" s="164" t="s">
        <v>701</v>
      </c>
      <c r="M7" s="13" t="s">
        <v>693</v>
      </c>
      <c r="N7" s="13" t="s">
        <v>702</v>
      </c>
      <c r="O7" s="177">
        <f t="shared" ref="O7:O46" si="0">P7+Q7+R7</f>
        <v>1038000</v>
      </c>
      <c r="P7" s="177">
        <v>1038000</v>
      </c>
      <c r="Q7" s="191"/>
      <c r="R7" s="42"/>
      <c r="S7" s="164" t="s">
        <v>256</v>
      </c>
      <c r="T7" s="164" t="s">
        <v>256</v>
      </c>
      <c r="U7" s="164" t="s">
        <v>256</v>
      </c>
      <c r="V7" s="164" t="s">
        <v>256</v>
      </c>
      <c r="W7" s="164" t="s">
        <v>256</v>
      </c>
      <c r="X7" s="164" t="s">
        <v>256</v>
      </c>
      <c r="Y7" s="164" t="s">
        <v>256</v>
      </c>
      <c r="Z7" s="164" t="s">
        <v>256</v>
      </c>
      <c r="AA7" s="164" t="s">
        <v>256</v>
      </c>
      <c r="AB7" s="38" t="s">
        <v>255</v>
      </c>
      <c r="AC7" s="38" t="s">
        <v>697</v>
      </c>
      <c r="AD7" s="202"/>
      <c r="AE7" s="158" t="b">
        <f t="shared" ref="AE7:AE70" si="1">G7=M7</f>
        <v>1</v>
      </c>
    </row>
    <row r="8" s="158" customFormat="1" ht="56.25" customHeight="1" spans="1:31">
      <c r="A8" s="158" t="s">
        <v>282</v>
      </c>
      <c r="B8" s="158" t="s">
        <v>283</v>
      </c>
      <c r="C8" s="158" t="s">
        <v>284</v>
      </c>
      <c r="D8" s="38">
        <v>3</v>
      </c>
      <c r="E8" s="13" t="s">
        <v>703</v>
      </c>
      <c r="F8" s="38" t="s">
        <v>247</v>
      </c>
      <c r="G8" s="38" t="s">
        <v>693</v>
      </c>
      <c r="H8" s="162" t="s">
        <v>704</v>
      </c>
      <c r="I8" s="38" t="s">
        <v>244</v>
      </c>
      <c r="J8" s="38" t="s">
        <v>283</v>
      </c>
      <c r="K8" s="38" t="s">
        <v>705</v>
      </c>
      <c r="L8" s="164" t="s">
        <v>706</v>
      </c>
      <c r="M8" s="13" t="s">
        <v>693</v>
      </c>
      <c r="N8" s="13" t="s">
        <v>707</v>
      </c>
      <c r="O8" s="177">
        <f t="shared" si="0"/>
        <v>2181500</v>
      </c>
      <c r="P8" s="177">
        <v>2181500</v>
      </c>
      <c r="Q8" s="191"/>
      <c r="R8" s="42"/>
      <c r="S8" s="164" t="s">
        <v>256</v>
      </c>
      <c r="T8" s="164" t="s">
        <v>256</v>
      </c>
      <c r="U8" s="164" t="s">
        <v>256</v>
      </c>
      <c r="V8" s="164" t="s">
        <v>256</v>
      </c>
      <c r="W8" s="164" t="s">
        <v>256</v>
      </c>
      <c r="X8" s="164" t="s">
        <v>256</v>
      </c>
      <c r="Y8" s="164" t="s">
        <v>256</v>
      </c>
      <c r="Z8" s="164" t="s">
        <v>256</v>
      </c>
      <c r="AA8" s="164" t="s">
        <v>256</v>
      </c>
      <c r="AB8" s="38" t="s">
        <v>255</v>
      </c>
      <c r="AC8" s="38" t="s">
        <v>697</v>
      </c>
      <c r="AD8" s="202"/>
      <c r="AE8" s="158" t="b">
        <f t="shared" si="1"/>
        <v>1</v>
      </c>
    </row>
    <row r="9" s="158" customFormat="1" ht="84.75" customHeight="1" spans="1:31">
      <c r="A9" s="158" t="s">
        <v>291</v>
      </c>
      <c r="B9" s="158" t="s">
        <v>292</v>
      </c>
      <c r="C9" s="158" t="s">
        <v>293</v>
      </c>
      <c r="D9" s="38">
        <v>4</v>
      </c>
      <c r="E9" s="13" t="s">
        <v>708</v>
      </c>
      <c r="F9" s="38" t="s">
        <v>247</v>
      </c>
      <c r="G9" s="38" t="s">
        <v>693</v>
      </c>
      <c r="H9" s="162" t="s">
        <v>709</v>
      </c>
      <c r="I9" s="38" t="s">
        <v>244</v>
      </c>
      <c r="J9" s="38" t="s">
        <v>250</v>
      </c>
      <c r="K9" s="38" t="s">
        <v>321</v>
      </c>
      <c r="L9" s="164" t="s">
        <v>710</v>
      </c>
      <c r="M9" s="38" t="s">
        <v>693</v>
      </c>
      <c r="N9" s="13" t="s">
        <v>711</v>
      </c>
      <c r="O9" s="177">
        <f t="shared" si="0"/>
        <v>4550564.17</v>
      </c>
      <c r="P9" s="177">
        <v>4550564.17</v>
      </c>
      <c r="Q9" s="191"/>
      <c r="R9" s="42"/>
      <c r="S9" s="164" t="s">
        <v>256</v>
      </c>
      <c r="T9" s="164" t="s">
        <v>256</v>
      </c>
      <c r="U9" s="164" t="s">
        <v>256</v>
      </c>
      <c r="V9" s="164" t="s">
        <v>256</v>
      </c>
      <c r="W9" s="164" t="s">
        <v>256</v>
      </c>
      <c r="X9" s="164" t="s">
        <v>256</v>
      </c>
      <c r="Y9" s="164" t="s">
        <v>256</v>
      </c>
      <c r="Z9" s="164" t="s">
        <v>256</v>
      </c>
      <c r="AA9" s="164" t="s">
        <v>256</v>
      </c>
      <c r="AB9" s="38" t="s">
        <v>255</v>
      </c>
      <c r="AC9" s="38" t="s">
        <v>712</v>
      </c>
      <c r="AD9" s="202"/>
      <c r="AE9" s="158" t="b">
        <f t="shared" si="1"/>
        <v>1</v>
      </c>
    </row>
    <row r="10" s="158" customFormat="1" ht="121.5" customHeight="1" spans="1:31">
      <c r="A10" s="158" t="s">
        <v>299</v>
      </c>
      <c r="B10" s="158" t="s">
        <v>300</v>
      </c>
      <c r="C10" s="158" t="s">
        <v>301</v>
      </c>
      <c r="D10" s="38">
        <v>5</v>
      </c>
      <c r="E10" s="13" t="s">
        <v>713</v>
      </c>
      <c r="F10" s="38" t="s">
        <v>276</v>
      </c>
      <c r="G10" s="38" t="s">
        <v>263</v>
      </c>
      <c r="H10" s="162" t="s">
        <v>714</v>
      </c>
      <c r="I10" s="38" t="s">
        <v>244</v>
      </c>
      <c r="J10" s="164" t="s">
        <v>266</v>
      </c>
      <c r="K10" s="38" t="s">
        <v>715</v>
      </c>
      <c r="L10" s="164" t="s">
        <v>716</v>
      </c>
      <c r="M10" s="38" t="s">
        <v>264</v>
      </c>
      <c r="N10" s="13" t="s">
        <v>717</v>
      </c>
      <c r="O10" s="177">
        <f t="shared" si="0"/>
        <v>8210000</v>
      </c>
      <c r="P10" s="177">
        <v>8210000</v>
      </c>
      <c r="Q10" s="191"/>
      <c r="R10" s="42"/>
      <c r="S10" s="38" t="s">
        <v>254</v>
      </c>
      <c r="T10" s="13" t="s">
        <v>270</v>
      </c>
      <c r="U10" s="13" t="s">
        <v>271</v>
      </c>
      <c r="V10" s="38" t="s">
        <v>718</v>
      </c>
      <c r="W10" s="177">
        <v>492600</v>
      </c>
      <c r="X10" s="38" t="s">
        <v>273</v>
      </c>
      <c r="Y10" s="38" t="s">
        <v>718</v>
      </c>
      <c r="Z10" s="164" t="s">
        <v>256</v>
      </c>
      <c r="AA10" s="164" t="s">
        <v>256</v>
      </c>
      <c r="AB10" s="38" t="s">
        <v>270</v>
      </c>
      <c r="AC10" s="38"/>
      <c r="AD10" s="202"/>
      <c r="AE10" s="158" t="b">
        <f t="shared" si="1"/>
        <v>0</v>
      </c>
    </row>
    <row r="11" s="158" customFormat="1" ht="121.5" customHeight="1" spans="1:31">
      <c r="A11" s="158" t="s">
        <v>310</v>
      </c>
      <c r="B11" s="158" t="s">
        <v>311</v>
      </c>
      <c r="C11" s="158" t="s">
        <v>312</v>
      </c>
      <c r="D11" s="38">
        <v>6</v>
      </c>
      <c r="E11" s="13" t="s">
        <v>719</v>
      </c>
      <c r="F11" s="38" t="s">
        <v>276</v>
      </c>
      <c r="G11" s="38" t="s">
        <v>263</v>
      </c>
      <c r="H11" s="162" t="s">
        <v>720</v>
      </c>
      <c r="I11" s="38" t="s">
        <v>244</v>
      </c>
      <c r="J11" s="164" t="s">
        <v>266</v>
      </c>
      <c r="K11" s="38" t="s">
        <v>721</v>
      </c>
      <c r="L11" s="164" t="s">
        <v>722</v>
      </c>
      <c r="M11" s="38" t="s">
        <v>723</v>
      </c>
      <c r="N11" s="13" t="s">
        <v>717</v>
      </c>
      <c r="O11" s="177">
        <f t="shared" si="0"/>
        <v>3000000</v>
      </c>
      <c r="P11" s="177">
        <v>3000000</v>
      </c>
      <c r="Q11" s="191"/>
      <c r="R11" s="42"/>
      <c r="S11" s="38" t="s">
        <v>254</v>
      </c>
      <c r="T11" s="13" t="s">
        <v>270</v>
      </c>
      <c r="U11" s="13" t="s">
        <v>271</v>
      </c>
      <c r="V11" s="38" t="s">
        <v>718</v>
      </c>
      <c r="W11" s="38"/>
      <c r="X11" s="38" t="s">
        <v>273</v>
      </c>
      <c r="Y11" s="38" t="s">
        <v>718</v>
      </c>
      <c r="Z11" s="164" t="s">
        <v>256</v>
      </c>
      <c r="AA11" s="164" t="s">
        <v>256</v>
      </c>
      <c r="AB11" s="38" t="s">
        <v>270</v>
      </c>
      <c r="AC11" s="38"/>
      <c r="AD11" s="202"/>
      <c r="AE11" s="158" t="b">
        <f t="shared" si="1"/>
        <v>0</v>
      </c>
    </row>
    <row r="12" s="158" customFormat="1" ht="112.5" customHeight="1" spans="1:31">
      <c r="A12" s="158" t="s">
        <v>319</v>
      </c>
      <c r="B12" s="158" t="s">
        <v>278</v>
      </c>
      <c r="C12" s="158" t="s">
        <v>250</v>
      </c>
      <c r="D12" s="38">
        <v>7</v>
      </c>
      <c r="E12" s="13" t="s">
        <v>724</v>
      </c>
      <c r="F12" s="38" t="s">
        <v>276</v>
      </c>
      <c r="G12" s="38" t="s">
        <v>725</v>
      </c>
      <c r="H12" s="162" t="s">
        <v>726</v>
      </c>
      <c r="I12" s="38" t="s">
        <v>244</v>
      </c>
      <c r="J12" s="164" t="s">
        <v>266</v>
      </c>
      <c r="K12" s="38" t="s">
        <v>727</v>
      </c>
      <c r="L12" s="164" t="s">
        <v>728</v>
      </c>
      <c r="M12" s="38" t="s">
        <v>729</v>
      </c>
      <c r="N12" s="13" t="s">
        <v>730</v>
      </c>
      <c r="O12" s="177">
        <f t="shared" si="0"/>
        <v>500000</v>
      </c>
      <c r="P12" s="177">
        <v>500000</v>
      </c>
      <c r="Q12" s="191"/>
      <c r="R12" s="42"/>
      <c r="S12" s="38" t="s">
        <v>254</v>
      </c>
      <c r="T12" s="13" t="s">
        <v>270</v>
      </c>
      <c r="U12" s="13" t="s">
        <v>271</v>
      </c>
      <c r="V12" s="38" t="s">
        <v>731</v>
      </c>
      <c r="W12" s="38"/>
      <c r="X12" s="38" t="s">
        <v>273</v>
      </c>
      <c r="Y12" s="38" t="s">
        <v>731</v>
      </c>
      <c r="Z12" s="164" t="s">
        <v>256</v>
      </c>
      <c r="AA12" s="164" t="s">
        <v>256</v>
      </c>
      <c r="AB12" s="38" t="s">
        <v>270</v>
      </c>
      <c r="AC12" s="38"/>
      <c r="AD12" s="202"/>
      <c r="AE12" s="158" t="b">
        <f t="shared" si="1"/>
        <v>0</v>
      </c>
    </row>
    <row r="13" s="158" customFormat="1" ht="49.5" customHeight="1" spans="1:31">
      <c r="A13" s="158" t="s">
        <v>326</v>
      </c>
      <c r="B13" s="158" t="s">
        <v>327</v>
      </c>
      <c r="D13" s="38">
        <v>8</v>
      </c>
      <c r="E13" s="13" t="s">
        <v>732</v>
      </c>
      <c r="F13" s="38" t="s">
        <v>335</v>
      </c>
      <c r="G13" s="38" t="s">
        <v>457</v>
      </c>
      <c r="H13" s="162" t="s">
        <v>733</v>
      </c>
      <c r="I13" s="38" t="s">
        <v>244</v>
      </c>
      <c r="J13" s="164" t="s">
        <v>266</v>
      </c>
      <c r="K13" s="38" t="s">
        <v>734</v>
      </c>
      <c r="L13" s="164" t="s">
        <v>735</v>
      </c>
      <c r="M13" s="38" t="s">
        <v>736</v>
      </c>
      <c r="N13" s="13" t="s">
        <v>737</v>
      </c>
      <c r="O13" s="177">
        <f t="shared" si="0"/>
        <v>10000000</v>
      </c>
      <c r="P13" s="177">
        <v>10000000</v>
      </c>
      <c r="Q13" s="191"/>
      <c r="R13" s="42"/>
      <c r="S13" s="38" t="s">
        <v>254</v>
      </c>
      <c r="T13" s="13" t="s">
        <v>270</v>
      </c>
      <c r="U13" s="13" t="s">
        <v>271</v>
      </c>
      <c r="V13" s="38" t="s">
        <v>738</v>
      </c>
      <c r="W13" s="38"/>
      <c r="X13" s="38" t="s">
        <v>273</v>
      </c>
      <c r="Y13" s="38" t="s">
        <v>738</v>
      </c>
      <c r="Z13" s="164" t="s">
        <v>256</v>
      </c>
      <c r="AA13" s="164" t="s">
        <v>256</v>
      </c>
      <c r="AB13" s="38" t="s">
        <v>270</v>
      </c>
      <c r="AC13" s="38"/>
      <c r="AD13" s="202"/>
      <c r="AE13" s="158" t="b">
        <f t="shared" si="1"/>
        <v>0</v>
      </c>
    </row>
    <row r="14" s="158" customFormat="1" ht="91.5" customHeight="1" spans="1:31">
      <c r="A14" s="158" t="s">
        <v>333</v>
      </c>
      <c r="B14" s="158" t="s">
        <v>250</v>
      </c>
      <c r="D14" s="38">
        <v>9</v>
      </c>
      <c r="E14" s="13" t="s">
        <v>739</v>
      </c>
      <c r="F14" s="38" t="s">
        <v>335</v>
      </c>
      <c r="G14" s="38" t="s">
        <v>457</v>
      </c>
      <c r="H14" s="162" t="s">
        <v>740</v>
      </c>
      <c r="I14" s="38" t="s">
        <v>244</v>
      </c>
      <c r="J14" s="164" t="s">
        <v>266</v>
      </c>
      <c r="K14" s="38" t="s">
        <v>741</v>
      </c>
      <c r="L14" s="164" t="s">
        <v>742</v>
      </c>
      <c r="M14" s="38" t="s">
        <v>743</v>
      </c>
      <c r="N14" s="13" t="s">
        <v>744</v>
      </c>
      <c r="O14" s="177">
        <f t="shared" si="0"/>
        <v>4000000</v>
      </c>
      <c r="P14" s="177">
        <v>4000000</v>
      </c>
      <c r="Q14" s="191"/>
      <c r="R14" s="42"/>
      <c r="S14" s="164" t="s">
        <v>254</v>
      </c>
      <c r="T14" s="13" t="s">
        <v>255</v>
      </c>
      <c r="U14" s="13" t="s">
        <v>271</v>
      </c>
      <c r="V14" s="38" t="s">
        <v>745</v>
      </c>
      <c r="W14" s="38"/>
      <c r="X14" s="38" t="s">
        <v>273</v>
      </c>
      <c r="Y14" s="38" t="s">
        <v>745</v>
      </c>
      <c r="Z14" s="164" t="s">
        <v>256</v>
      </c>
      <c r="AA14" s="164" t="s">
        <v>256</v>
      </c>
      <c r="AB14" s="38" t="s">
        <v>270</v>
      </c>
      <c r="AC14" s="38" t="s">
        <v>746</v>
      </c>
      <c r="AD14" s="202"/>
      <c r="AE14" s="158" t="b">
        <f t="shared" si="1"/>
        <v>0</v>
      </c>
    </row>
    <row r="15" s="158" customFormat="1" ht="96" customHeight="1" spans="4:31">
      <c r="D15" s="38">
        <v>10</v>
      </c>
      <c r="E15" s="13" t="s">
        <v>747</v>
      </c>
      <c r="F15" s="38" t="s">
        <v>335</v>
      </c>
      <c r="G15" s="38" t="s">
        <v>457</v>
      </c>
      <c r="H15" s="162" t="s">
        <v>748</v>
      </c>
      <c r="I15" s="38" t="s">
        <v>244</v>
      </c>
      <c r="J15" s="164" t="s">
        <v>266</v>
      </c>
      <c r="K15" s="38" t="s">
        <v>749</v>
      </c>
      <c r="L15" s="164" t="s">
        <v>750</v>
      </c>
      <c r="M15" s="38" t="s">
        <v>751</v>
      </c>
      <c r="N15" s="13" t="s">
        <v>752</v>
      </c>
      <c r="O15" s="177">
        <f t="shared" si="0"/>
        <v>4310000</v>
      </c>
      <c r="P15" s="177">
        <v>4310000</v>
      </c>
      <c r="Q15" s="191"/>
      <c r="R15" s="42"/>
      <c r="S15" s="38" t="s">
        <v>254</v>
      </c>
      <c r="T15" s="13" t="s">
        <v>270</v>
      </c>
      <c r="U15" s="13" t="s">
        <v>271</v>
      </c>
      <c r="V15" s="38" t="s">
        <v>753</v>
      </c>
      <c r="W15" s="38"/>
      <c r="X15" s="38" t="s">
        <v>273</v>
      </c>
      <c r="Y15" s="38" t="s">
        <v>753</v>
      </c>
      <c r="Z15" s="164" t="s">
        <v>256</v>
      </c>
      <c r="AA15" s="164" t="s">
        <v>256</v>
      </c>
      <c r="AB15" s="38" t="s">
        <v>270</v>
      </c>
      <c r="AC15" s="38"/>
      <c r="AD15" s="202"/>
      <c r="AE15" s="158" t="b">
        <f t="shared" si="1"/>
        <v>0</v>
      </c>
    </row>
    <row r="16" s="158" customFormat="1" ht="49.5" customHeight="1" spans="4:31">
      <c r="D16" s="38">
        <v>11</v>
      </c>
      <c r="E16" s="13" t="s">
        <v>754</v>
      </c>
      <c r="F16" s="38" t="s">
        <v>335</v>
      </c>
      <c r="G16" s="38" t="s">
        <v>457</v>
      </c>
      <c r="H16" s="162" t="s">
        <v>755</v>
      </c>
      <c r="I16" s="38" t="s">
        <v>244</v>
      </c>
      <c r="J16" s="164" t="s">
        <v>266</v>
      </c>
      <c r="K16" s="38" t="s">
        <v>756</v>
      </c>
      <c r="L16" s="164" t="s">
        <v>757</v>
      </c>
      <c r="M16" s="38" t="s">
        <v>758</v>
      </c>
      <c r="N16" s="13" t="s">
        <v>759</v>
      </c>
      <c r="O16" s="177">
        <f t="shared" si="0"/>
        <v>2366100</v>
      </c>
      <c r="P16" s="177">
        <v>2366100</v>
      </c>
      <c r="Q16" s="191"/>
      <c r="R16" s="42"/>
      <c r="S16" s="38" t="s">
        <v>254</v>
      </c>
      <c r="T16" s="13" t="s">
        <v>270</v>
      </c>
      <c r="U16" s="13" t="s">
        <v>271</v>
      </c>
      <c r="V16" s="38" t="s">
        <v>760</v>
      </c>
      <c r="W16" s="38"/>
      <c r="X16" s="38" t="s">
        <v>273</v>
      </c>
      <c r="Y16" s="38" t="s">
        <v>760</v>
      </c>
      <c r="Z16" s="164" t="s">
        <v>256</v>
      </c>
      <c r="AA16" s="164" t="s">
        <v>256</v>
      </c>
      <c r="AB16" s="38" t="s">
        <v>270</v>
      </c>
      <c r="AC16" s="38"/>
      <c r="AD16" s="202"/>
      <c r="AE16" s="158" t="b">
        <f t="shared" si="1"/>
        <v>0</v>
      </c>
    </row>
    <row r="17" s="158" customFormat="1" ht="90" customHeight="1" spans="4:31">
      <c r="D17" s="38">
        <v>12</v>
      </c>
      <c r="E17" s="13" t="s">
        <v>761</v>
      </c>
      <c r="F17" s="38" t="s">
        <v>366</v>
      </c>
      <c r="G17" s="46" t="s">
        <v>358</v>
      </c>
      <c r="H17" s="162" t="s">
        <v>762</v>
      </c>
      <c r="I17" s="38" t="s">
        <v>244</v>
      </c>
      <c r="J17" s="38" t="s">
        <v>283</v>
      </c>
      <c r="K17" s="38" t="s">
        <v>321</v>
      </c>
      <c r="L17" s="164" t="s">
        <v>763</v>
      </c>
      <c r="M17" s="13" t="s">
        <v>370</v>
      </c>
      <c r="N17" s="13" t="s">
        <v>398</v>
      </c>
      <c r="O17" s="177">
        <f t="shared" si="0"/>
        <v>7200000</v>
      </c>
      <c r="P17" s="177">
        <v>7200000</v>
      </c>
      <c r="Q17" s="191"/>
      <c r="R17" s="42"/>
      <c r="S17" s="164" t="s">
        <v>256</v>
      </c>
      <c r="T17" s="164" t="s">
        <v>256</v>
      </c>
      <c r="U17" s="164" t="s">
        <v>256</v>
      </c>
      <c r="V17" s="164" t="s">
        <v>256</v>
      </c>
      <c r="W17" s="164" t="s">
        <v>256</v>
      </c>
      <c r="X17" s="164" t="s">
        <v>256</v>
      </c>
      <c r="Y17" s="164" t="s">
        <v>256</v>
      </c>
      <c r="Z17" s="164" t="s">
        <v>256</v>
      </c>
      <c r="AA17" s="164" t="s">
        <v>256</v>
      </c>
      <c r="AB17" s="38" t="s">
        <v>255</v>
      </c>
      <c r="AC17" s="38" t="s">
        <v>325</v>
      </c>
      <c r="AD17" s="202"/>
      <c r="AE17" s="158" t="b">
        <f t="shared" si="1"/>
        <v>0</v>
      </c>
    </row>
    <row r="18" s="158" customFormat="1" ht="60.75" customHeight="1" spans="4:31">
      <c r="D18" s="38">
        <v>13</v>
      </c>
      <c r="E18" s="13" t="s">
        <v>764</v>
      </c>
      <c r="F18" s="38" t="s">
        <v>366</v>
      </c>
      <c r="G18" s="46" t="s">
        <v>362</v>
      </c>
      <c r="H18" s="162" t="s">
        <v>765</v>
      </c>
      <c r="I18" s="38" t="s">
        <v>244</v>
      </c>
      <c r="J18" s="38" t="s">
        <v>261</v>
      </c>
      <c r="K18" s="38" t="s">
        <v>321</v>
      </c>
      <c r="L18" s="164" t="s">
        <v>766</v>
      </c>
      <c r="M18" s="13" t="s">
        <v>362</v>
      </c>
      <c r="N18" s="13" t="s">
        <v>362</v>
      </c>
      <c r="O18" s="177">
        <f t="shared" si="0"/>
        <v>10590000</v>
      </c>
      <c r="P18" s="177">
        <v>10590000</v>
      </c>
      <c r="Q18" s="191"/>
      <c r="R18" s="42"/>
      <c r="S18" s="164" t="s">
        <v>256</v>
      </c>
      <c r="T18" s="164" t="s">
        <v>256</v>
      </c>
      <c r="U18" s="164" t="s">
        <v>256</v>
      </c>
      <c r="V18" s="164" t="s">
        <v>256</v>
      </c>
      <c r="W18" s="164" t="s">
        <v>256</v>
      </c>
      <c r="X18" s="164" t="s">
        <v>256</v>
      </c>
      <c r="Y18" s="164" t="s">
        <v>256</v>
      </c>
      <c r="Z18" s="164" t="s">
        <v>256</v>
      </c>
      <c r="AA18" s="164" t="s">
        <v>256</v>
      </c>
      <c r="AB18" s="38" t="s">
        <v>255</v>
      </c>
      <c r="AC18" s="38" t="s">
        <v>325</v>
      </c>
      <c r="AD18" s="202"/>
      <c r="AE18" s="158" t="b">
        <f t="shared" si="1"/>
        <v>1</v>
      </c>
    </row>
    <row r="19" s="158" customFormat="1" ht="45.75" customHeight="1" spans="4:31">
      <c r="D19" s="38">
        <v>14</v>
      </c>
      <c r="E19" s="13" t="s">
        <v>767</v>
      </c>
      <c r="F19" s="38" t="s">
        <v>366</v>
      </c>
      <c r="G19" s="46" t="s">
        <v>362</v>
      </c>
      <c r="H19" s="162" t="s">
        <v>768</v>
      </c>
      <c r="I19" s="38" t="s">
        <v>244</v>
      </c>
      <c r="J19" s="38" t="s">
        <v>250</v>
      </c>
      <c r="K19" s="38" t="s">
        <v>769</v>
      </c>
      <c r="L19" s="164" t="s">
        <v>770</v>
      </c>
      <c r="M19" s="13" t="s">
        <v>362</v>
      </c>
      <c r="N19" s="13" t="s">
        <v>398</v>
      </c>
      <c r="O19" s="177">
        <f t="shared" si="0"/>
        <v>500000</v>
      </c>
      <c r="P19" s="177">
        <v>500000</v>
      </c>
      <c r="Q19" s="191"/>
      <c r="R19" s="42"/>
      <c r="S19" s="38" t="s">
        <v>254</v>
      </c>
      <c r="T19" s="13" t="s">
        <v>270</v>
      </c>
      <c r="U19" s="13" t="s">
        <v>281</v>
      </c>
      <c r="V19" s="38" t="s">
        <v>362</v>
      </c>
      <c r="W19" s="38"/>
      <c r="X19" s="38" t="s">
        <v>257</v>
      </c>
      <c r="Y19" s="38" t="s">
        <v>362</v>
      </c>
      <c r="Z19" s="164" t="s">
        <v>256</v>
      </c>
      <c r="AA19" s="164" t="s">
        <v>256</v>
      </c>
      <c r="AB19" s="38" t="s">
        <v>270</v>
      </c>
      <c r="AC19" s="38"/>
      <c r="AD19" s="202"/>
      <c r="AE19" s="158" t="b">
        <f t="shared" si="1"/>
        <v>1</v>
      </c>
    </row>
    <row r="20" s="158" customFormat="1" ht="93.75" customHeight="1" spans="4:31">
      <c r="D20" s="38">
        <v>15</v>
      </c>
      <c r="E20" s="13" t="s">
        <v>771</v>
      </c>
      <c r="F20" s="38" t="s">
        <v>772</v>
      </c>
      <c r="G20" s="46" t="s">
        <v>358</v>
      </c>
      <c r="H20" s="162" t="s">
        <v>773</v>
      </c>
      <c r="I20" s="38" t="s">
        <v>244</v>
      </c>
      <c r="J20" s="38" t="s">
        <v>283</v>
      </c>
      <c r="K20" s="38" t="s">
        <v>321</v>
      </c>
      <c r="L20" s="164" t="s">
        <v>774</v>
      </c>
      <c r="M20" s="13" t="s">
        <v>370</v>
      </c>
      <c r="N20" s="13" t="s">
        <v>775</v>
      </c>
      <c r="O20" s="177">
        <f t="shared" si="0"/>
        <v>7560000</v>
      </c>
      <c r="P20" s="177">
        <v>7560000</v>
      </c>
      <c r="Q20" s="191"/>
      <c r="R20" s="42"/>
      <c r="S20" s="164" t="s">
        <v>256</v>
      </c>
      <c r="T20" s="192" t="s">
        <v>255</v>
      </c>
      <c r="U20" s="164" t="s">
        <v>256</v>
      </c>
      <c r="V20" s="164" t="s">
        <v>256</v>
      </c>
      <c r="W20" s="164" t="s">
        <v>256</v>
      </c>
      <c r="X20" s="164" t="s">
        <v>256</v>
      </c>
      <c r="Y20" s="164" t="s">
        <v>256</v>
      </c>
      <c r="Z20" s="164" t="s">
        <v>256</v>
      </c>
      <c r="AA20" s="164" t="s">
        <v>256</v>
      </c>
      <c r="AB20" s="38" t="s">
        <v>255</v>
      </c>
      <c r="AC20" s="38" t="s">
        <v>325</v>
      </c>
      <c r="AD20" s="202"/>
      <c r="AE20" s="158" t="b">
        <f t="shared" si="1"/>
        <v>0</v>
      </c>
    </row>
    <row r="21" s="158" customFormat="1" ht="93.75" customHeight="1" spans="4:31">
      <c r="D21" s="38">
        <v>16</v>
      </c>
      <c r="E21" s="25" t="s">
        <v>776</v>
      </c>
      <c r="F21" s="38" t="s">
        <v>772</v>
      </c>
      <c r="G21" s="46" t="s">
        <v>358</v>
      </c>
      <c r="H21" s="162" t="s">
        <v>777</v>
      </c>
      <c r="I21" s="38" t="s">
        <v>244</v>
      </c>
      <c r="J21" s="164" t="s">
        <v>266</v>
      </c>
      <c r="K21" s="38" t="s">
        <v>778</v>
      </c>
      <c r="L21" s="164" t="s">
        <v>779</v>
      </c>
      <c r="M21" s="13" t="s">
        <v>370</v>
      </c>
      <c r="N21" s="13" t="s">
        <v>398</v>
      </c>
      <c r="O21" s="177">
        <f t="shared" si="0"/>
        <v>1400000</v>
      </c>
      <c r="P21" s="177">
        <v>1400000</v>
      </c>
      <c r="Q21" s="191"/>
      <c r="R21" s="42"/>
      <c r="S21" s="38" t="s">
        <v>254</v>
      </c>
      <c r="T21" s="13" t="s">
        <v>270</v>
      </c>
      <c r="U21" s="13" t="s">
        <v>271</v>
      </c>
      <c r="V21" s="38" t="s">
        <v>780</v>
      </c>
      <c r="W21" s="38"/>
      <c r="X21" s="38" t="s">
        <v>273</v>
      </c>
      <c r="Y21" s="38" t="s">
        <v>780</v>
      </c>
      <c r="Z21" s="164" t="s">
        <v>256</v>
      </c>
      <c r="AA21" s="164" t="s">
        <v>256</v>
      </c>
      <c r="AB21" s="38" t="s">
        <v>270</v>
      </c>
      <c r="AC21" s="38"/>
      <c r="AD21" s="202"/>
      <c r="AE21" s="158" t="b">
        <f t="shared" si="1"/>
        <v>0</v>
      </c>
    </row>
    <row r="22" s="158" customFormat="1" ht="93.75" customHeight="1" spans="4:31">
      <c r="D22" s="38">
        <v>17</v>
      </c>
      <c r="E22" s="163"/>
      <c r="F22" s="38" t="s">
        <v>772</v>
      </c>
      <c r="G22" s="46" t="s">
        <v>358</v>
      </c>
      <c r="H22" s="162" t="s">
        <v>781</v>
      </c>
      <c r="I22" s="38" t="s">
        <v>244</v>
      </c>
      <c r="J22" s="164" t="s">
        <v>266</v>
      </c>
      <c r="K22" s="38" t="s">
        <v>782</v>
      </c>
      <c r="L22" s="164" t="s">
        <v>783</v>
      </c>
      <c r="M22" s="13" t="s">
        <v>370</v>
      </c>
      <c r="N22" s="13" t="s">
        <v>375</v>
      </c>
      <c r="O22" s="177">
        <f t="shared" si="0"/>
        <v>2000000</v>
      </c>
      <c r="P22" s="177">
        <v>2000000</v>
      </c>
      <c r="Q22" s="191"/>
      <c r="R22" s="42"/>
      <c r="S22" s="38" t="s">
        <v>254</v>
      </c>
      <c r="T22" s="13" t="s">
        <v>270</v>
      </c>
      <c r="U22" s="13" t="s">
        <v>271</v>
      </c>
      <c r="V22" s="38" t="s">
        <v>376</v>
      </c>
      <c r="W22" s="38"/>
      <c r="X22" s="38" t="s">
        <v>273</v>
      </c>
      <c r="Y22" s="38" t="s">
        <v>376</v>
      </c>
      <c r="Z22" s="164" t="s">
        <v>256</v>
      </c>
      <c r="AA22" s="164" t="s">
        <v>256</v>
      </c>
      <c r="AB22" s="38" t="s">
        <v>270</v>
      </c>
      <c r="AC22" s="38"/>
      <c r="AD22" s="202"/>
      <c r="AE22" s="158" t="b">
        <f t="shared" si="1"/>
        <v>0</v>
      </c>
    </row>
    <row r="23" s="158" customFormat="1" ht="93.75" customHeight="1" spans="4:31">
      <c r="D23" s="38">
        <v>18</v>
      </c>
      <c r="E23" s="13" t="s">
        <v>628</v>
      </c>
      <c r="F23" s="164" t="s">
        <v>302</v>
      </c>
      <c r="G23" s="164" t="s">
        <v>303</v>
      </c>
      <c r="H23" s="165" t="s">
        <v>320</v>
      </c>
      <c r="I23" s="164" t="s">
        <v>244</v>
      </c>
      <c r="J23" s="164" t="s">
        <v>311</v>
      </c>
      <c r="K23" s="164" t="s">
        <v>321</v>
      </c>
      <c r="L23" s="164" t="s">
        <v>784</v>
      </c>
      <c r="M23" s="164" t="s">
        <v>323</v>
      </c>
      <c r="N23" s="178" t="s">
        <v>324</v>
      </c>
      <c r="O23" s="177">
        <f t="shared" si="0"/>
        <v>1834780</v>
      </c>
      <c r="P23" s="179">
        <v>1760000</v>
      </c>
      <c r="Q23" s="179">
        <v>74780</v>
      </c>
      <c r="R23" s="42"/>
      <c r="S23" s="164" t="s">
        <v>256</v>
      </c>
      <c r="T23" s="164" t="s">
        <v>256</v>
      </c>
      <c r="U23" s="164" t="s">
        <v>256</v>
      </c>
      <c r="V23" s="164" t="s">
        <v>256</v>
      </c>
      <c r="W23" s="164" t="s">
        <v>256</v>
      </c>
      <c r="X23" s="164" t="s">
        <v>256</v>
      </c>
      <c r="Y23" s="164" t="s">
        <v>256</v>
      </c>
      <c r="Z23" s="164" t="s">
        <v>256</v>
      </c>
      <c r="AA23" s="164" t="s">
        <v>256</v>
      </c>
      <c r="AB23" s="164" t="s">
        <v>255</v>
      </c>
      <c r="AC23" s="164" t="s">
        <v>785</v>
      </c>
      <c r="AD23" s="202"/>
      <c r="AE23" s="158" t="b">
        <f t="shared" si="1"/>
        <v>0</v>
      </c>
    </row>
    <row r="24" s="158" customFormat="1" ht="93.75" customHeight="1" spans="4:31">
      <c r="D24" s="38">
        <v>19</v>
      </c>
      <c r="E24" s="13" t="s">
        <v>630</v>
      </c>
      <c r="F24" s="164" t="s">
        <v>302</v>
      </c>
      <c r="G24" s="164" t="s">
        <v>303</v>
      </c>
      <c r="H24" s="165" t="s">
        <v>313</v>
      </c>
      <c r="I24" s="164" t="s">
        <v>244</v>
      </c>
      <c r="J24" s="164" t="s">
        <v>261</v>
      </c>
      <c r="K24" s="180" t="s">
        <v>786</v>
      </c>
      <c r="L24" s="164" t="s">
        <v>787</v>
      </c>
      <c r="M24" s="178" t="s">
        <v>316</v>
      </c>
      <c r="N24" s="178" t="s">
        <v>317</v>
      </c>
      <c r="O24" s="177">
        <f t="shared" si="0"/>
        <v>859542.56</v>
      </c>
      <c r="P24" s="177">
        <v>859542.56</v>
      </c>
      <c r="Q24" s="191"/>
      <c r="R24" s="42"/>
      <c r="S24" s="164" t="s">
        <v>254</v>
      </c>
      <c r="T24" s="164" t="s">
        <v>270</v>
      </c>
      <c r="U24" s="164" t="s">
        <v>308</v>
      </c>
      <c r="V24" s="164" t="s">
        <v>318</v>
      </c>
      <c r="W24" s="164"/>
      <c r="X24" s="164" t="s">
        <v>273</v>
      </c>
      <c r="Y24" s="164" t="s">
        <v>318</v>
      </c>
      <c r="Z24" s="164" t="s">
        <v>256</v>
      </c>
      <c r="AA24" s="164" t="s">
        <v>256</v>
      </c>
      <c r="AB24" s="164" t="s">
        <v>270</v>
      </c>
      <c r="AC24" s="38" t="s">
        <v>788</v>
      </c>
      <c r="AD24" s="202"/>
      <c r="AE24" s="158" t="b">
        <f t="shared" si="1"/>
        <v>0</v>
      </c>
    </row>
    <row r="25" s="158" customFormat="1" ht="50.25" customHeight="1" spans="4:31">
      <c r="D25" s="38">
        <v>20</v>
      </c>
      <c r="E25" s="25" t="s">
        <v>632</v>
      </c>
      <c r="F25" s="164" t="s">
        <v>302</v>
      </c>
      <c r="G25" s="38" t="s">
        <v>789</v>
      </c>
      <c r="H25" s="162" t="s">
        <v>790</v>
      </c>
      <c r="I25" s="38" t="s">
        <v>244</v>
      </c>
      <c r="J25" s="38" t="s">
        <v>311</v>
      </c>
      <c r="K25" s="173" t="s">
        <v>321</v>
      </c>
      <c r="L25" s="164" t="s">
        <v>791</v>
      </c>
      <c r="M25" s="164" t="s">
        <v>789</v>
      </c>
      <c r="N25" s="13" t="s">
        <v>792</v>
      </c>
      <c r="O25" s="177">
        <f t="shared" si="0"/>
        <v>486108.38</v>
      </c>
      <c r="P25" s="177">
        <v>486108.38</v>
      </c>
      <c r="Q25" s="191"/>
      <c r="R25" s="42"/>
      <c r="S25" s="38" t="s">
        <v>254</v>
      </c>
      <c r="T25" s="164" t="s">
        <v>270</v>
      </c>
      <c r="U25" s="164" t="s">
        <v>308</v>
      </c>
      <c r="V25" s="164" t="s">
        <v>793</v>
      </c>
      <c r="W25" s="38"/>
      <c r="X25" s="164" t="s">
        <v>273</v>
      </c>
      <c r="Y25" s="164" t="s">
        <v>793</v>
      </c>
      <c r="Z25" s="164" t="s">
        <v>256</v>
      </c>
      <c r="AA25" s="164" t="s">
        <v>256</v>
      </c>
      <c r="AB25" s="38" t="s">
        <v>258</v>
      </c>
      <c r="AC25" s="38"/>
      <c r="AD25" s="202"/>
      <c r="AE25" s="158" t="b">
        <f t="shared" si="1"/>
        <v>1</v>
      </c>
    </row>
    <row r="26" s="158" customFormat="1" ht="50.25" customHeight="1" spans="4:31">
      <c r="D26" s="38">
        <v>21</v>
      </c>
      <c r="E26" s="166"/>
      <c r="F26" s="164" t="s">
        <v>302</v>
      </c>
      <c r="G26" s="38" t="s">
        <v>789</v>
      </c>
      <c r="H26" s="162" t="s">
        <v>794</v>
      </c>
      <c r="I26" s="38" t="s">
        <v>244</v>
      </c>
      <c r="J26" s="38" t="s">
        <v>250</v>
      </c>
      <c r="K26" s="173" t="s">
        <v>795</v>
      </c>
      <c r="L26" s="164" t="s">
        <v>796</v>
      </c>
      <c r="M26" s="164" t="s">
        <v>789</v>
      </c>
      <c r="N26" s="13" t="s">
        <v>792</v>
      </c>
      <c r="O26" s="177">
        <f t="shared" ref="O26:O28" si="2">P26+Q26+R26</f>
        <v>1626000</v>
      </c>
      <c r="P26" s="177">
        <f>1080000+546000</f>
        <v>1626000</v>
      </c>
      <c r="Q26" s="191"/>
      <c r="R26" s="42"/>
      <c r="S26" s="164" t="s">
        <v>254</v>
      </c>
      <c r="T26" s="164" t="s">
        <v>270</v>
      </c>
      <c r="U26" s="164" t="s">
        <v>308</v>
      </c>
      <c r="V26" s="164" t="s">
        <v>793</v>
      </c>
      <c r="W26" s="38"/>
      <c r="X26" s="164" t="s">
        <v>273</v>
      </c>
      <c r="Y26" s="164" t="s">
        <v>793</v>
      </c>
      <c r="Z26" s="164" t="s">
        <v>256</v>
      </c>
      <c r="AA26" s="164" t="s">
        <v>256</v>
      </c>
      <c r="AB26" s="38" t="s">
        <v>258</v>
      </c>
      <c r="AC26" s="38"/>
      <c r="AD26" s="202"/>
      <c r="AE26" s="158" t="b">
        <f t="shared" si="1"/>
        <v>1</v>
      </c>
    </row>
    <row r="27" s="158" customFormat="1" ht="50.25" customHeight="1" spans="4:31">
      <c r="D27" s="38">
        <v>22</v>
      </c>
      <c r="E27" s="163"/>
      <c r="F27" s="164" t="s">
        <v>302</v>
      </c>
      <c r="G27" s="38" t="s">
        <v>789</v>
      </c>
      <c r="H27" s="162" t="s">
        <v>797</v>
      </c>
      <c r="I27" s="38" t="s">
        <v>244</v>
      </c>
      <c r="J27" s="38" t="s">
        <v>250</v>
      </c>
      <c r="K27" s="173" t="s">
        <v>798</v>
      </c>
      <c r="L27" s="164" t="s">
        <v>799</v>
      </c>
      <c r="M27" s="164" t="s">
        <v>789</v>
      </c>
      <c r="N27" s="13" t="s">
        <v>792</v>
      </c>
      <c r="O27" s="177">
        <f t="shared" si="2"/>
        <v>1007891.62</v>
      </c>
      <c r="P27" s="177">
        <f>3120000-P25-P26</f>
        <v>1007891.62</v>
      </c>
      <c r="Q27" s="191"/>
      <c r="R27" s="42"/>
      <c r="S27" s="164" t="s">
        <v>254</v>
      </c>
      <c r="T27" s="164" t="s">
        <v>270</v>
      </c>
      <c r="U27" s="164" t="s">
        <v>308</v>
      </c>
      <c r="V27" s="164" t="s">
        <v>793</v>
      </c>
      <c r="W27" s="38"/>
      <c r="X27" s="164" t="s">
        <v>273</v>
      </c>
      <c r="Y27" s="164" t="s">
        <v>793</v>
      </c>
      <c r="Z27" s="164" t="s">
        <v>256</v>
      </c>
      <c r="AA27" s="164" t="s">
        <v>256</v>
      </c>
      <c r="AB27" s="38" t="s">
        <v>258</v>
      </c>
      <c r="AC27" s="38"/>
      <c r="AD27" s="202"/>
      <c r="AE27" s="158" t="b">
        <f t="shared" si="1"/>
        <v>1</v>
      </c>
    </row>
    <row r="28" s="158" customFormat="1" ht="50.25" customHeight="1" spans="4:31">
      <c r="D28" s="38">
        <v>23</v>
      </c>
      <c r="E28" s="25" t="s">
        <v>633</v>
      </c>
      <c r="F28" s="164" t="s">
        <v>302</v>
      </c>
      <c r="G28" s="38" t="s">
        <v>789</v>
      </c>
      <c r="H28" s="162" t="s">
        <v>800</v>
      </c>
      <c r="I28" s="38" t="s">
        <v>244</v>
      </c>
      <c r="J28" s="38" t="s">
        <v>283</v>
      </c>
      <c r="K28" s="173" t="s">
        <v>801</v>
      </c>
      <c r="L28" s="164" t="s">
        <v>802</v>
      </c>
      <c r="M28" s="164" t="s">
        <v>803</v>
      </c>
      <c r="N28" s="13" t="s">
        <v>438</v>
      </c>
      <c r="O28" s="177">
        <f t="shared" si="2"/>
        <v>494400</v>
      </c>
      <c r="P28" s="177">
        <v>494400</v>
      </c>
      <c r="Q28" s="191"/>
      <c r="R28" s="42"/>
      <c r="S28" s="38" t="s">
        <v>254</v>
      </c>
      <c r="T28" s="164" t="s">
        <v>270</v>
      </c>
      <c r="U28" s="164" t="s">
        <v>308</v>
      </c>
      <c r="V28" s="164" t="s">
        <v>309</v>
      </c>
      <c r="W28" s="38"/>
      <c r="X28" s="164" t="s">
        <v>273</v>
      </c>
      <c r="Y28" s="164" t="s">
        <v>793</v>
      </c>
      <c r="Z28" s="164" t="s">
        <v>256</v>
      </c>
      <c r="AA28" s="164" t="s">
        <v>256</v>
      </c>
      <c r="AB28" s="38" t="s">
        <v>270</v>
      </c>
      <c r="AC28" s="38"/>
      <c r="AD28" s="202"/>
      <c r="AE28" s="158" t="b">
        <f t="shared" si="1"/>
        <v>0</v>
      </c>
    </row>
    <row r="29" s="158" customFormat="1" ht="50.25" customHeight="1" spans="4:31">
      <c r="D29" s="38">
        <v>24</v>
      </c>
      <c r="E29" s="166"/>
      <c r="F29" s="164" t="s">
        <v>302</v>
      </c>
      <c r="G29" s="38" t="s">
        <v>789</v>
      </c>
      <c r="H29" s="162" t="s">
        <v>804</v>
      </c>
      <c r="I29" s="38" t="s">
        <v>244</v>
      </c>
      <c r="J29" s="38" t="s">
        <v>250</v>
      </c>
      <c r="K29" s="173" t="s">
        <v>805</v>
      </c>
      <c r="L29" s="164" t="s">
        <v>806</v>
      </c>
      <c r="M29" s="164" t="s">
        <v>803</v>
      </c>
      <c r="N29" s="13" t="s">
        <v>438</v>
      </c>
      <c r="O29" s="177">
        <f t="shared" ref="O29:O30" si="3">P29+Q29+R29</f>
        <v>811200</v>
      </c>
      <c r="P29" s="177">
        <v>811200</v>
      </c>
      <c r="Q29" s="191"/>
      <c r="R29" s="42"/>
      <c r="S29" s="38" t="s">
        <v>254</v>
      </c>
      <c r="T29" s="164" t="s">
        <v>270</v>
      </c>
      <c r="U29" s="164" t="s">
        <v>308</v>
      </c>
      <c r="V29" s="164" t="s">
        <v>309</v>
      </c>
      <c r="W29" s="38"/>
      <c r="X29" s="164" t="s">
        <v>273</v>
      </c>
      <c r="Y29" s="164" t="s">
        <v>793</v>
      </c>
      <c r="Z29" s="164" t="s">
        <v>256</v>
      </c>
      <c r="AA29" s="164" t="s">
        <v>256</v>
      </c>
      <c r="AB29" s="38" t="s">
        <v>270</v>
      </c>
      <c r="AC29" s="38" t="s">
        <v>807</v>
      </c>
      <c r="AD29" s="202"/>
      <c r="AE29" s="158" t="b">
        <f t="shared" si="1"/>
        <v>0</v>
      </c>
    </row>
    <row r="30" s="158" customFormat="1" ht="50.25" customHeight="1" spans="4:31">
      <c r="D30" s="38">
        <v>25</v>
      </c>
      <c r="E30" s="163"/>
      <c r="F30" s="164" t="s">
        <v>302</v>
      </c>
      <c r="G30" s="38" t="s">
        <v>789</v>
      </c>
      <c r="H30" s="162" t="s">
        <v>808</v>
      </c>
      <c r="I30" s="38" t="s">
        <v>244</v>
      </c>
      <c r="J30" s="38" t="s">
        <v>250</v>
      </c>
      <c r="K30" s="181" t="s">
        <v>809</v>
      </c>
      <c r="L30" s="164" t="s">
        <v>810</v>
      </c>
      <c r="M30" s="164" t="s">
        <v>803</v>
      </c>
      <c r="N30" s="13" t="s">
        <v>438</v>
      </c>
      <c r="O30" s="177">
        <f t="shared" si="3"/>
        <v>2155200</v>
      </c>
      <c r="P30" s="177">
        <v>194400</v>
      </c>
      <c r="Q30" s="191">
        <f>1880800+80000-Q29</f>
        <v>1960800</v>
      </c>
      <c r="R30" s="42"/>
      <c r="S30" s="38" t="s">
        <v>254</v>
      </c>
      <c r="T30" s="164" t="s">
        <v>270</v>
      </c>
      <c r="U30" s="164" t="s">
        <v>308</v>
      </c>
      <c r="V30" s="164" t="s">
        <v>309</v>
      </c>
      <c r="W30" s="38"/>
      <c r="X30" s="164" t="s">
        <v>273</v>
      </c>
      <c r="Y30" s="164" t="s">
        <v>793</v>
      </c>
      <c r="Z30" s="164" t="s">
        <v>256</v>
      </c>
      <c r="AA30" s="164" t="s">
        <v>256</v>
      </c>
      <c r="AB30" s="38" t="s">
        <v>270</v>
      </c>
      <c r="AC30" s="38" t="s">
        <v>807</v>
      </c>
      <c r="AD30" s="202"/>
      <c r="AE30" s="158" t="b">
        <f t="shared" si="1"/>
        <v>0</v>
      </c>
    </row>
    <row r="31" s="158" customFormat="1" ht="58.5" customHeight="1" spans="4:31">
      <c r="D31" s="38">
        <v>26</v>
      </c>
      <c r="E31" s="13" t="s">
        <v>634</v>
      </c>
      <c r="F31" s="164" t="s">
        <v>302</v>
      </c>
      <c r="G31" s="164" t="s">
        <v>789</v>
      </c>
      <c r="H31" s="162" t="s">
        <v>811</v>
      </c>
      <c r="I31" s="38" t="s">
        <v>244</v>
      </c>
      <c r="J31" s="38" t="s">
        <v>283</v>
      </c>
      <c r="K31" s="173" t="s">
        <v>812</v>
      </c>
      <c r="L31" s="164" t="s">
        <v>813</v>
      </c>
      <c r="M31" s="164" t="s">
        <v>789</v>
      </c>
      <c r="N31" s="13" t="s">
        <v>438</v>
      </c>
      <c r="O31" s="177">
        <f t="shared" si="0"/>
        <v>3000000</v>
      </c>
      <c r="P31" s="177">
        <v>3000000</v>
      </c>
      <c r="Q31" s="191"/>
      <c r="R31" s="42"/>
      <c r="S31" s="38" t="s">
        <v>254</v>
      </c>
      <c r="T31" s="13" t="s">
        <v>270</v>
      </c>
      <c r="U31" s="13" t="s">
        <v>281</v>
      </c>
      <c r="V31" s="164" t="s">
        <v>814</v>
      </c>
      <c r="W31" s="38"/>
      <c r="X31" s="164" t="s">
        <v>257</v>
      </c>
      <c r="Y31" s="164" t="s">
        <v>814</v>
      </c>
      <c r="Z31" s="164" t="s">
        <v>256</v>
      </c>
      <c r="AA31" s="164" t="s">
        <v>256</v>
      </c>
      <c r="AB31" s="38" t="s">
        <v>258</v>
      </c>
      <c r="AC31" s="38"/>
      <c r="AD31" s="202"/>
      <c r="AE31" s="158" t="b">
        <f t="shared" si="1"/>
        <v>1</v>
      </c>
    </row>
    <row r="32" s="158" customFormat="1" ht="58.5" customHeight="1" spans="4:31">
      <c r="D32" s="38">
        <v>27</v>
      </c>
      <c r="E32" s="25" t="s">
        <v>635</v>
      </c>
      <c r="F32" s="167" t="s">
        <v>302</v>
      </c>
      <c r="G32" s="168" t="s">
        <v>789</v>
      </c>
      <c r="H32" s="162" t="s">
        <v>815</v>
      </c>
      <c r="I32" s="38" t="s">
        <v>244</v>
      </c>
      <c r="J32" s="164" t="s">
        <v>266</v>
      </c>
      <c r="K32" s="173" t="s">
        <v>816</v>
      </c>
      <c r="L32" s="164" t="s">
        <v>817</v>
      </c>
      <c r="M32" s="38" t="s">
        <v>789</v>
      </c>
      <c r="N32" s="13" t="s">
        <v>428</v>
      </c>
      <c r="O32" s="177">
        <f t="shared" si="0"/>
        <v>10000000</v>
      </c>
      <c r="P32" s="177">
        <v>10000000</v>
      </c>
      <c r="Q32" s="191"/>
      <c r="R32" s="42"/>
      <c r="S32" s="38" t="s">
        <v>254</v>
      </c>
      <c r="T32" s="13" t="s">
        <v>270</v>
      </c>
      <c r="U32" s="13" t="s">
        <v>271</v>
      </c>
      <c r="V32" s="38" t="s">
        <v>818</v>
      </c>
      <c r="W32" s="38"/>
      <c r="X32" s="164" t="s">
        <v>273</v>
      </c>
      <c r="Y32" s="38" t="s">
        <v>818</v>
      </c>
      <c r="Z32" s="164" t="s">
        <v>256</v>
      </c>
      <c r="AA32" s="164" t="s">
        <v>256</v>
      </c>
      <c r="AB32" s="38" t="s">
        <v>258</v>
      </c>
      <c r="AC32" s="38"/>
      <c r="AD32" s="202"/>
      <c r="AE32" s="158" t="b">
        <f t="shared" si="1"/>
        <v>1</v>
      </c>
    </row>
    <row r="33" s="158" customFormat="1" ht="58.5" customHeight="1" spans="4:31">
      <c r="D33" s="38">
        <v>28</v>
      </c>
      <c r="E33" s="163"/>
      <c r="F33" s="169"/>
      <c r="G33" s="170"/>
      <c r="H33" s="162" t="s">
        <v>819</v>
      </c>
      <c r="I33" s="38" t="s">
        <v>244</v>
      </c>
      <c r="J33" s="164" t="s">
        <v>266</v>
      </c>
      <c r="K33" s="173" t="s">
        <v>820</v>
      </c>
      <c r="L33" s="164" t="s">
        <v>821</v>
      </c>
      <c r="M33" s="38" t="s">
        <v>789</v>
      </c>
      <c r="N33" s="13" t="s">
        <v>428</v>
      </c>
      <c r="O33" s="177">
        <f t="shared" si="0"/>
        <v>5000000</v>
      </c>
      <c r="P33" s="177">
        <v>5000000</v>
      </c>
      <c r="Q33" s="191"/>
      <c r="R33" s="42"/>
      <c r="S33" s="38" t="s">
        <v>254</v>
      </c>
      <c r="T33" s="13" t="s">
        <v>270</v>
      </c>
      <c r="U33" s="13" t="s">
        <v>271</v>
      </c>
      <c r="V33" s="38" t="s">
        <v>822</v>
      </c>
      <c r="W33" s="38"/>
      <c r="X33" s="164" t="s">
        <v>273</v>
      </c>
      <c r="Y33" s="38" t="s">
        <v>822</v>
      </c>
      <c r="Z33" s="164" t="s">
        <v>256</v>
      </c>
      <c r="AA33" s="164" t="s">
        <v>256</v>
      </c>
      <c r="AB33" s="38" t="s">
        <v>270</v>
      </c>
      <c r="AC33" s="38"/>
      <c r="AD33" s="202"/>
      <c r="AE33" s="158" t="b">
        <f t="shared" si="1"/>
        <v>0</v>
      </c>
    </row>
    <row r="34" s="158" customFormat="1" ht="63" customHeight="1" spans="4:31">
      <c r="D34" s="38">
        <v>29</v>
      </c>
      <c r="E34" s="13" t="s">
        <v>636</v>
      </c>
      <c r="F34" s="38" t="s">
        <v>302</v>
      </c>
      <c r="G34" s="38" t="s">
        <v>789</v>
      </c>
      <c r="H34" s="171" t="s">
        <v>823</v>
      </c>
      <c r="I34" s="38" t="s">
        <v>244</v>
      </c>
      <c r="J34" s="164" t="s">
        <v>266</v>
      </c>
      <c r="K34" s="173" t="s">
        <v>824</v>
      </c>
      <c r="L34" s="164" t="s">
        <v>825</v>
      </c>
      <c r="M34" s="38" t="s">
        <v>789</v>
      </c>
      <c r="N34" s="13" t="s">
        <v>826</v>
      </c>
      <c r="O34" s="177">
        <f t="shared" si="0"/>
        <v>2950000</v>
      </c>
      <c r="P34" s="177">
        <v>2950000</v>
      </c>
      <c r="Q34" s="191"/>
      <c r="R34" s="42"/>
      <c r="S34" s="38" t="s">
        <v>254</v>
      </c>
      <c r="T34" s="13" t="s">
        <v>270</v>
      </c>
      <c r="U34" s="13" t="s">
        <v>271</v>
      </c>
      <c r="V34" s="38" t="s">
        <v>827</v>
      </c>
      <c r="W34" s="38"/>
      <c r="X34" s="164" t="s">
        <v>273</v>
      </c>
      <c r="Y34" s="38" t="s">
        <v>827</v>
      </c>
      <c r="Z34" s="164" t="s">
        <v>256</v>
      </c>
      <c r="AA34" s="164" t="s">
        <v>256</v>
      </c>
      <c r="AB34" s="38" t="s">
        <v>258</v>
      </c>
      <c r="AC34" s="38"/>
      <c r="AD34" s="202"/>
      <c r="AE34" s="158" t="b">
        <f t="shared" si="1"/>
        <v>1</v>
      </c>
    </row>
    <row r="35" s="158" customFormat="1" ht="63" customHeight="1" spans="4:31">
      <c r="D35" s="38">
        <v>30</v>
      </c>
      <c r="E35" s="13" t="s">
        <v>638</v>
      </c>
      <c r="F35" s="38" t="s">
        <v>302</v>
      </c>
      <c r="G35" s="38" t="s">
        <v>789</v>
      </c>
      <c r="H35" s="171" t="s">
        <v>828</v>
      </c>
      <c r="I35" s="38" t="s">
        <v>244</v>
      </c>
      <c r="J35" s="164" t="s">
        <v>266</v>
      </c>
      <c r="K35" s="173" t="s">
        <v>829</v>
      </c>
      <c r="L35" s="164" t="s">
        <v>830</v>
      </c>
      <c r="M35" s="38" t="s">
        <v>789</v>
      </c>
      <c r="N35" s="13" t="s">
        <v>317</v>
      </c>
      <c r="O35" s="177">
        <f t="shared" si="0"/>
        <v>2730000</v>
      </c>
      <c r="P35" s="177">
        <v>2730000</v>
      </c>
      <c r="Q35" s="191"/>
      <c r="R35" s="42"/>
      <c r="S35" s="38" t="s">
        <v>254</v>
      </c>
      <c r="T35" s="13" t="s">
        <v>270</v>
      </c>
      <c r="U35" s="13" t="s">
        <v>271</v>
      </c>
      <c r="V35" s="38" t="s">
        <v>831</v>
      </c>
      <c r="W35" s="38"/>
      <c r="X35" s="164" t="s">
        <v>273</v>
      </c>
      <c r="Y35" s="38" t="s">
        <v>831</v>
      </c>
      <c r="Z35" s="164" t="s">
        <v>256</v>
      </c>
      <c r="AA35" s="164" t="s">
        <v>256</v>
      </c>
      <c r="AB35" s="38" t="s">
        <v>258</v>
      </c>
      <c r="AC35" s="38"/>
      <c r="AD35" s="202"/>
      <c r="AE35" s="158" t="b">
        <f t="shared" si="1"/>
        <v>1</v>
      </c>
    </row>
    <row r="36" s="158" customFormat="1" ht="61.5" customHeight="1" spans="4:31">
      <c r="D36" s="38">
        <v>31</v>
      </c>
      <c r="E36" s="13" t="s">
        <v>832</v>
      </c>
      <c r="F36" s="38" t="s">
        <v>247</v>
      </c>
      <c r="G36" s="38" t="s">
        <v>405</v>
      </c>
      <c r="H36" s="172" t="s">
        <v>833</v>
      </c>
      <c r="I36" s="38" t="s">
        <v>243</v>
      </c>
      <c r="J36" s="38" t="s">
        <v>260</v>
      </c>
      <c r="K36" s="38" t="s">
        <v>834</v>
      </c>
      <c r="L36" s="164" t="s">
        <v>835</v>
      </c>
      <c r="M36" s="38" t="s">
        <v>405</v>
      </c>
      <c r="N36" s="13" t="s">
        <v>836</v>
      </c>
      <c r="O36" s="177">
        <f t="shared" si="0"/>
        <v>399471.81</v>
      </c>
      <c r="P36" s="177">
        <v>366847.04</v>
      </c>
      <c r="Q36" s="191">
        <v>32624.77</v>
      </c>
      <c r="R36" s="42"/>
      <c r="S36" s="38" t="s">
        <v>254</v>
      </c>
      <c r="T36" s="193" t="s">
        <v>256</v>
      </c>
      <c r="U36" s="193" t="s">
        <v>256</v>
      </c>
      <c r="V36" s="193" t="s">
        <v>256</v>
      </c>
      <c r="W36" s="193" t="s">
        <v>256</v>
      </c>
      <c r="X36" s="194" t="s">
        <v>273</v>
      </c>
      <c r="Y36" s="38" t="s">
        <v>405</v>
      </c>
      <c r="Z36" s="193" t="s">
        <v>256</v>
      </c>
      <c r="AA36" s="193" t="s">
        <v>256</v>
      </c>
      <c r="AB36" s="38" t="s">
        <v>258</v>
      </c>
      <c r="AC36" s="38"/>
      <c r="AD36" s="202"/>
      <c r="AE36" s="158" t="b">
        <f t="shared" si="1"/>
        <v>1</v>
      </c>
    </row>
    <row r="37" s="158" customFormat="1" ht="120" customHeight="1" spans="4:31">
      <c r="D37" s="38">
        <v>32</v>
      </c>
      <c r="E37" s="38" t="s">
        <v>837</v>
      </c>
      <c r="F37" s="38" t="s">
        <v>247</v>
      </c>
      <c r="G37" s="38" t="s">
        <v>838</v>
      </c>
      <c r="H37" s="173" t="s">
        <v>839</v>
      </c>
      <c r="I37" s="38" t="s">
        <v>243</v>
      </c>
      <c r="J37" s="38" t="s">
        <v>282</v>
      </c>
      <c r="K37" s="173" t="s">
        <v>840</v>
      </c>
      <c r="L37" s="164" t="s">
        <v>841</v>
      </c>
      <c r="M37" s="38" t="s">
        <v>838</v>
      </c>
      <c r="N37" s="38" t="s">
        <v>842</v>
      </c>
      <c r="O37" s="177">
        <f t="shared" si="0"/>
        <v>398888.79</v>
      </c>
      <c r="P37" s="182">
        <v>398888.79</v>
      </c>
      <c r="Q37" s="191"/>
      <c r="R37" s="42"/>
      <c r="S37" s="38" t="s">
        <v>254</v>
      </c>
      <c r="T37" s="193" t="s">
        <v>256</v>
      </c>
      <c r="U37" s="193" t="s">
        <v>256</v>
      </c>
      <c r="V37" s="193" t="s">
        <v>256</v>
      </c>
      <c r="W37" s="193" t="s">
        <v>256</v>
      </c>
      <c r="X37" s="194" t="s">
        <v>257</v>
      </c>
      <c r="Y37" s="38" t="s">
        <v>838</v>
      </c>
      <c r="Z37" s="193" t="s">
        <v>256</v>
      </c>
      <c r="AA37" s="193" t="s">
        <v>256</v>
      </c>
      <c r="AB37" s="38" t="s">
        <v>258</v>
      </c>
      <c r="AC37" s="38"/>
      <c r="AD37" s="202"/>
      <c r="AE37" s="158" t="b">
        <f t="shared" si="1"/>
        <v>1</v>
      </c>
    </row>
    <row r="38" s="158" customFormat="1" ht="84" customHeight="1" spans="4:31">
      <c r="D38" s="38">
        <v>33</v>
      </c>
      <c r="E38" s="38" t="s">
        <v>843</v>
      </c>
      <c r="F38" s="38" t="s">
        <v>335</v>
      </c>
      <c r="G38" s="38" t="s">
        <v>844</v>
      </c>
      <c r="H38" s="173" t="s">
        <v>845</v>
      </c>
      <c r="I38" s="38" t="s">
        <v>243</v>
      </c>
      <c r="J38" s="38" t="s">
        <v>282</v>
      </c>
      <c r="K38" s="38" t="s">
        <v>846</v>
      </c>
      <c r="L38" s="164" t="s">
        <v>847</v>
      </c>
      <c r="M38" s="38" t="s">
        <v>848</v>
      </c>
      <c r="N38" s="38" t="s">
        <v>849</v>
      </c>
      <c r="O38" s="177">
        <f t="shared" si="0"/>
        <v>1923310.64</v>
      </c>
      <c r="P38" s="182">
        <v>1923310.64</v>
      </c>
      <c r="Q38" s="191"/>
      <c r="R38" s="42"/>
      <c r="S38" s="38" t="s">
        <v>254</v>
      </c>
      <c r="T38" s="193" t="s">
        <v>256</v>
      </c>
      <c r="U38" s="193" t="s">
        <v>256</v>
      </c>
      <c r="V38" s="193" t="s">
        <v>256</v>
      </c>
      <c r="W38" s="193" t="s">
        <v>256</v>
      </c>
      <c r="X38" s="194" t="s">
        <v>257</v>
      </c>
      <c r="Y38" s="38" t="s">
        <v>848</v>
      </c>
      <c r="Z38" s="193" t="s">
        <v>256</v>
      </c>
      <c r="AA38" s="193" t="s">
        <v>256</v>
      </c>
      <c r="AB38" s="38" t="s">
        <v>270</v>
      </c>
      <c r="AC38" s="38"/>
      <c r="AD38" s="202"/>
      <c r="AE38" s="158" t="b">
        <f t="shared" si="1"/>
        <v>0</v>
      </c>
    </row>
    <row r="39" s="158" customFormat="1" ht="63.75" customHeight="1" spans="4:31">
      <c r="D39" s="38">
        <v>34</v>
      </c>
      <c r="E39" s="174" t="s">
        <v>850</v>
      </c>
      <c r="F39" s="38" t="s">
        <v>335</v>
      </c>
      <c r="G39" s="174" t="s">
        <v>464</v>
      </c>
      <c r="H39" s="174" t="s">
        <v>851</v>
      </c>
      <c r="I39" s="38" t="s">
        <v>243</v>
      </c>
      <c r="J39" s="164" t="s">
        <v>424</v>
      </c>
      <c r="K39" s="38" t="s">
        <v>852</v>
      </c>
      <c r="L39" s="164" t="s">
        <v>853</v>
      </c>
      <c r="M39" s="38" t="s">
        <v>854</v>
      </c>
      <c r="N39" s="38" t="s">
        <v>855</v>
      </c>
      <c r="O39" s="177">
        <f t="shared" si="0"/>
        <v>2483775.47</v>
      </c>
      <c r="P39" s="182">
        <v>2483775.47</v>
      </c>
      <c r="Q39" s="191"/>
      <c r="R39" s="42"/>
      <c r="S39" s="193" t="s">
        <v>256</v>
      </c>
      <c r="T39" s="193" t="s">
        <v>256</v>
      </c>
      <c r="U39" s="193" t="s">
        <v>256</v>
      </c>
      <c r="V39" s="193" t="s">
        <v>256</v>
      </c>
      <c r="W39" s="193" t="s">
        <v>256</v>
      </c>
      <c r="X39" s="46" t="s">
        <v>257</v>
      </c>
      <c r="Y39" s="203" t="s">
        <v>464</v>
      </c>
      <c r="Z39" s="193" t="s">
        <v>256</v>
      </c>
      <c r="AA39" s="193" t="s">
        <v>256</v>
      </c>
      <c r="AB39" s="38" t="s">
        <v>255</v>
      </c>
      <c r="AC39" s="38" t="s">
        <v>697</v>
      </c>
      <c r="AD39" s="202"/>
      <c r="AE39" s="158" t="b">
        <f t="shared" si="1"/>
        <v>0</v>
      </c>
    </row>
    <row r="40" s="158" customFormat="1" ht="142.5" customHeight="1" spans="4:31">
      <c r="D40" s="38">
        <v>35</v>
      </c>
      <c r="E40" s="38" t="s">
        <v>856</v>
      </c>
      <c r="F40" s="38" t="s">
        <v>335</v>
      </c>
      <c r="G40" s="38" t="s">
        <v>457</v>
      </c>
      <c r="H40" s="173" t="s">
        <v>857</v>
      </c>
      <c r="I40" s="38" t="s">
        <v>243</v>
      </c>
      <c r="J40" s="38" t="s">
        <v>282</v>
      </c>
      <c r="K40" s="38" t="s">
        <v>858</v>
      </c>
      <c r="L40" s="164" t="s">
        <v>859</v>
      </c>
      <c r="M40" s="38" t="s">
        <v>457</v>
      </c>
      <c r="N40" s="38" t="s">
        <v>860</v>
      </c>
      <c r="O40" s="177">
        <f t="shared" si="0"/>
        <v>672453.8</v>
      </c>
      <c r="P40" s="182">
        <v>672453.8</v>
      </c>
      <c r="Q40" s="191"/>
      <c r="R40" s="42"/>
      <c r="S40" s="38" t="s">
        <v>254</v>
      </c>
      <c r="T40" s="193" t="s">
        <v>256</v>
      </c>
      <c r="U40" s="193" t="s">
        <v>256</v>
      </c>
      <c r="V40" s="193" t="s">
        <v>256</v>
      </c>
      <c r="W40" s="193" t="s">
        <v>256</v>
      </c>
      <c r="X40" s="194" t="s">
        <v>257</v>
      </c>
      <c r="Y40" s="38" t="s">
        <v>457</v>
      </c>
      <c r="Z40" s="193" t="s">
        <v>256</v>
      </c>
      <c r="AA40" s="193" t="s">
        <v>256</v>
      </c>
      <c r="AB40" s="38" t="s">
        <v>258</v>
      </c>
      <c r="AC40" s="38"/>
      <c r="AD40" s="202"/>
      <c r="AE40" s="158" t="b">
        <f t="shared" si="1"/>
        <v>1</v>
      </c>
    </row>
    <row r="41" s="158" customFormat="1" ht="126" customHeight="1" spans="4:31">
      <c r="D41" s="38">
        <v>36</v>
      </c>
      <c r="E41" s="38" t="s">
        <v>861</v>
      </c>
      <c r="F41" s="38" t="s">
        <v>335</v>
      </c>
      <c r="G41" s="38" t="s">
        <v>457</v>
      </c>
      <c r="H41" s="173" t="s">
        <v>862</v>
      </c>
      <c r="I41" s="38" t="s">
        <v>243</v>
      </c>
      <c r="J41" s="38" t="s">
        <v>282</v>
      </c>
      <c r="K41" s="38" t="s">
        <v>863</v>
      </c>
      <c r="L41" s="164" t="s">
        <v>864</v>
      </c>
      <c r="M41" s="38" t="s">
        <v>351</v>
      </c>
      <c r="N41" s="38" t="s">
        <v>351</v>
      </c>
      <c r="O41" s="177">
        <f t="shared" si="0"/>
        <v>809954.78</v>
      </c>
      <c r="P41" s="182">
        <v>809954.78</v>
      </c>
      <c r="Q41" s="191"/>
      <c r="R41" s="42"/>
      <c r="S41" s="38" t="s">
        <v>254</v>
      </c>
      <c r="T41" s="193" t="s">
        <v>256</v>
      </c>
      <c r="U41" s="193" t="s">
        <v>256</v>
      </c>
      <c r="V41" s="193" t="s">
        <v>256</v>
      </c>
      <c r="W41" s="193" t="s">
        <v>256</v>
      </c>
      <c r="X41" s="194" t="s">
        <v>257</v>
      </c>
      <c r="Y41" s="65" t="s">
        <v>457</v>
      </c>
      <c r="Z41" s="193" t="s">
        <v>256</v>
      </c>
      <c r="AA41" s="193" t="s">
        <v>256</v>
      </c>
      <c r="AB41" s="38" t="s">
        <v>270</v>
      </c>
      <c r="AC41" s="38"/>
      <c r="AD41" s="202"/>
      <c r="AE41" s="158" t="b">
        <f t="shared" si="1"/>
        <v>0</v>
      </c>
    </row>
    <row r="42" s="158" customFormat="1" ht="77.25" customHeight="1" spans="4:31">
      <c r="D42" s="38">
        <v>37</v>
      </c>
      <c r="E42" s="38" t="s">
        <v>865</v>
      </c>
      <c r="F42" s="38" t="s">
        <v>335</v>
      </c>
      <c r="G42" s="38" t="s">
        <v>457</v>
      </c>
      <c r="H42" s="173" t="s">
        <v>866</v>
      </c>
      <c r="I42" s="38" t="s">
        <v>243</v>
      </c>
      <c r="J42" s="38" t="s">
        <v>282</v>
      </c>
      <c r="K42" s="38" t="s">
        <v>867</v>
      </c>
      <c r="L42" s="164" t="s">
        <v>868</v>
      </c>
      <c r="M42" s="38" t="s">
        <v>869</v>
      </c>
      <c r="N42" s="38" t="s">
        <v>870</v>
      </c>
      <c r="O42" s="177">
        <f t="shared" si="0"/>
        <v>2909178.24</v>
      </c>
      <c r="P42" s="182">
        <v>2909178.24</v>
      </c>
      <c r="Q42" s="191"/>
      <c r="R42" s="42"/>
      <c r="S42" s="38" t="s">
        <v>254</v>
      </c>
      <c r="T42" s="193" t="s">
        <v>256</v>
      </c>
      <c r="U42" s="193" t="s">
        <v>256</v>
      </c>
      <c r="V42" s="193" t="s">
        <v>256</v>
      </c>
      <c r="W42" s="193" t="s">
        <v>256</v>
      </c>
      <c r="X42" s="194" t="s">
        <v>257</v>
      </c>
      <c r="Y42" s="65" t="s">
        <v>457</v>
      </c>
      <c r="Z42" s="193" t="s">
        <v>256</v>
      </c>
      <c r="AA42" s="193" t="s">
        <v>256</v>
      </c>
      <c r="AB42" s="38" t="s">
        <v>270</v>
      </c>
      <c r="AC42" s="38"/>
      <c r="AD42" s="202"/>
      <c r="AE42" s="158" t="b">
        <f t="shared" si="1"/>
        <v>0</v>
      </c>
    </row>
    <row r="43" s="158" customFormat="1" ht="77.25" customHeight="1" spans="4:31">
      <c r="D43" s="38">
        <v>38</v>
      </c>
      <c r="E43" s="38" t="s">
        <v>871</v>
      </c>
      <c r="F43" s="38" t="s">
        <v>335</v>
      </c>
      <c r="G43" s="38" t="s">
        <v>457</v>
      </c>
      <c r="H43" s="173" t="s">
        <v>872</v>
      </c>
      <c r="I43" s="38" t="s">
        <v>243</v>
      </c>
      <c r="J43" s="38" t="s">
        <v>260</v>
      </c>
      <c r="K43" s="38" t="s">
        <v>873</v>
      </c>
      <c r="L43" s="164" t="s">
        <v>874</v>
      </c>
      <c r="M43" s="38" t="s">
        <v>496</v>
      </c>
      <c r="N43" s="38" t="s">
        <v>497</v>
      </c>
      <c r="O43" s="177">
        <f t="shared" si="0"/>
        <v>284397.54</v>
      </c>
      <c r="P43" s="182">
        <v>284397.54</v>
      </c>
      <c r="Q43" s="191"/>
      <c r="R43" s="42"/>
      <c r="S43" s="38" t="s">
        <v>254</v>
      </c>
      <c r="T43" s="193" t="s">
        <v>256</v>
      </c>
      <c r="U43" s="193" t="s">
        <v>256</v>
      </c>
      <c r="V43" s="193" t="s">
        <v>256</v>
      </c>
      <c r="W43" s="193" t="s">
        <v>256</v>
      </c>
      <c r="X43" s="194" t="s">
        <v>257</v>
      </c>
      <c r="Y43" s="65" t="s">
        <v>457</v>
      </c>
      <c r="Z43" s="193" t="s">
        <v>256</v>
      </c>
      <c r="AA43" s="193" t="s">
        <v>256</v>
      </c>
      <c r="AB43" s="38" t="s">
        <v>270</v>
      </c>
      <c r="AC43" s="38"/>
      <c r="AD43" s="202"/>
      <c r="AE43" s="158" t="b">
        <f t="shared" si="1"/>
        <v>0</v>
      </c>
    </row>
    <row r="44" s="159" customFormat="1" ht="96.75" customHeight="1" spans="4:31">
      <c r="D44" s="38">
        <v>39</v>
      </c>
      <c r="E44" s="173" t="s">
        <v>875</v>
      </c>
      <c r="F44" s="38" t="s">
        <v>335</v>
      </c>
      <c r="G44" s="173" t="s">
        <v>457</v>
      </c>
      <c r="H44" s="173" t="s">
        <v>876</v>
      </c>
      <c r="I44" s="173" t="s">
        <v>243</v>
      </c>
      <c r="J44" s="173" t="s">
        <v>282</v>
      </c>
      <c r="K44" s="173" t="s">
        <v>877</v>
      </c>
      <c r="L44" s="164" t="s">
        <v>878</v>
      </c>
      <c r="M44" s="173" t="s">
        <v>457</v>
      </c>
      <c r="N44" s="173" t="s">
        <v>879</v>
      </c>
      <c r="O44" s="177">
        <f t="shared" si="0"/>
        <v>998898.67</v>
      </c>
      <c r="P44" s="183">
        <v>998898.67</v>
      </c>
      <c r="Q44" s="195"/>
      <c r="R44" s="196"/>
      <c r="S44" s="173" t="s">
        <v>254</v>
      </c>
      <c r="T44" s="193" t="s">
        <v>256</v>
      </c>
      <c r="U44" s="193" t="s">
        <v>256</v>
      </c>
      <c r="V44" s="193" t="s">
        <v>256</v>
      </c>
      <c r="W44" s="193" t="s">
        <v>256</v>
      </c>
      <c r="X44" s="194" t="s">
        <v>257</v>
      </c>
      <c r="Y44" s="84" t="s">
        <v>457</v>
      </c>
      <c r="Z44" s="193" t="s">
        <v>256</v>
      </c>
      <c r="AA44" s="193" t="s">
        <v>256</v>
      </c>
      <c r="AB44" s="38" t="s">
        <v>258</v>
      </c>
      <c r="AC44" s="173"/>
      <c r="AD44" s="204"/>
      <c r="AE44" s="158" t="b">
        <f t="shared" si="1"/>
        <v>1</v>
      </c>
    </row>
    <row r="45" s="158" customFormat="1" ht="57" customHeight="1" spans="4:31">
      <c r="D45" s="38">
        <v>40</v>
      </c>
      <c r="E45" s="168" t="s">
        <v>880</v>
      </c>
      <c r="F45" s="38" t="s">
        <v>335</v>
      </c>
      <c r="G45" s="168" t="s">
        <v>452</v>
      </c>
      <c r="H45" s="162" t="s">
        <v>466</v>
      </c>
      <c r="I45" s="38" t="s">
        <v>243</v>
      </c>
      <c r="J45" s="38" t="s">
        <v>260</v>
      </c>
      <c r="K45" s="180" t="s">
        <v>467</v>
      </c>
      <c r="L45" s="164" t="s">
        <v>881</v>
      </c>
      <c r="M45" s="38" t="s">
        <v>452</v>
      </c>
      <c r="N45" s="38" t="s">
        <v>470</v>
      </c>
      <c r="O45" s="184">
        <f t="shared" si="0"/>
        <v>226097.93</v>
      </c>
      <c r="P45" s="184">
        <v>226097.93</v>
      </c>
      <c r="Q45" s="197"/>
      <c r="R45" s="168"/>
      <c r="S45" s="38" t="s">
        <v>254</v>
      </c>
      <c r="T45" s="193" t="s">
        <v>256</v>
      </c>
      <c r="U45" s="193" t="s">
        <v>256</v>
      </c>
      <c r="V45" s="193" t="s">
        <v>256</v>
      </c>
      <c r="W45" s="193" t="s">
        <v>256</v>
      </c>
      <c r="X45" s="194" t="s">
        <v>257</v>
      </c>
      <c r="Y45" s="203" t="s">
        <v>464</v>
      </c>
      <c r="Z45" s="193" t="s">
        <v>256</v>
      </c>
      <c r="AA45" s="193" t="s">
        <v>256</v>
      </c>
      <c r="AB45" s="38" t="s">
        <v>258</v>
      </c>
      <c r="AC45" s="38"/>
      <c r="AD45" s="202"/>
      <c r="AE45" s="158" t="b">
        <f t="shared" si="1"/>
        <v>1</v>
      </c>
    </row>
    <row r="46" s="158" customFormat="1" ht="127.5" customHeight="1" spans="4:31">
      <c r="D46" s="38">
        <v>41</v>
      </c>
      <c r="E46" s="168" t="s">
        <v>882</v>
      </c>
      <c r="F46" s="38" t="s">
        <v>335</v>
      </c>
      <c r="G46" s="168" t="s">
        <v>452</v>
      </c>
      <c r="H46" s="162" t="s">
        <v>472</v>
      </c>
      <c r="I46" s="38" t="s">
        <v>243</v>
      </c>
      <c r="J46" s="38" t="s">
        <v>260</v>
      </c>
      <c r="K46" s="180" t="s">
        <v>473</v>
      </c>
      <c r="L46" s="164" t="s">
        <v>883</v>
      </c>
      <c r="M46" s="38" t="s">
        <v>452</v>
      </c>
      <c r="N46" s="38" t="s">
        <v>476</v>
      </c>
      <c r="O46" s="184">
        <f t="shared" si="0"/>
        <v>266832.93</v>
      </c>
      <c r="P46" s="184">
        <v>266832.93</v>
      </c>
      <c r="Q46" s="197"/>
      <c r="R46" s="168"/>
      <c r="S46" s="38" t="s">
        <v>254</v>
      </c>
      <c r="T46" s="193" t="s">
        <v>256</v>
      </c>
      <c r="U46" s="193" t="s">
        <v>256</v>
      </c>
      <c r="V46" s="193" t="s">
        <v>256</v>
      </c>
      <c r="W46" s="193" t="s">
        <v>256</v>
      </c>
      <c r="X46" s="194" t="s">
        <v>257</v>
      </c>
      <c r="Y46" s="203" t="s">
        <v>464</v>
      </c>
      <c r="Z46" s="193" t="s">
        <v>256</v>
      </c>
      <c r="AA46" s="193" t="s">
        <v>256</v>
      </c>
      <c r="AB46" s="38" t="s">
        <v>258</v>
      </c>
      <c r="AC46" s="38"/>
      <c r="AD46" s="202"/>
      <c r="AE46" s="158" t="b">
        <f t="shared" si="1"/>
        <v>1</v>
      </c>
    </row>
    <row r="47" s="158" customFormat="1" ht="83.25" customHeight="1" spans="4:31">
      <c r="D47" s="38">
        <v>42</v>
      </c>
      <c r="E47" s="168" t="s">
        <v>518</v>
      </c>
      <c r="F47" s="164" t="s">
        <v>519</v>
      </c>
      <c r="G47" s="164" t="s">
        <v>366</v>
      </c>
      <c r="H47" s="45" t="s">
        <v>520</v>
      </c>
      <c r="I47" s="164" t="s">
        <v>243</v>
      </c>
      <c r="J47" s="164" t="s">
        <v>260</v>
      </c>
      <c r="K47" s="185" t="s">
        <v>521</v>
      </c>
      <c r="L47" s="164" t="s">
        <v>884</v>
      </c>
      <c r="M47" s="44" t="s">
        <v>523</v>
      </c>
      <c r="N47" s="44" t="s">
        <v>524</v>
      </c>
      <c r="O47" s="186">
        <f t="shared" ref="O47:O60" si="4">P47+Q47</f>
        <v>35147.33</v>
      </c>
      <c r="P47" s="187">
        <v>35147.33</v>
      </c>
      <c r="Q47" s="198"/>
      <c r="R47" s="199"/>
      <c r="S47" s="164" t="s">
        <v>254</v>
      </c>
      <c r="T47" s="164" t="s">
        <v>256</v>
      </c>
      <c r="U47" s="164" t="s">
        <v>256</v>
      </c>
      <c r="V47" s="164" t="s">
        <v>256</v>
      </c>
      <c r="W47" s="164" t="s">
        <v>256</v>
      </c>
      <c r="X47" s="164" t="s">
        <v>257</v>
      </c>
      <c r="Y47" s="44" t="s">
        <v>523</v>
      </c>
      <c r="Z47" s="164" t="s">
        <v>256</v>
      </c>
      <c r="AA47" s="164" t="s">
        <v>256</v>
      </c>
      <c r="AB47" s="164" t="s">
        <v>270</v>
      </c>
      <c r="AC47" s="38"/>
      <c r="AD47" s="202"/>
      <c r="AE47" s="158" t="b">
        <f t="shared" si="1"/>
        <v>0</v>
      </c>
    </row>
    <row r="48" s="158" customFormat="1" ht="83.25" customHeight="1" spans="4:31">
      <c r="D48" s="38">
        <v>43</v>
      </c>
      <c r="E48" s="175"/>
      <c r="F48" s="164" t="s">
        <v>519</v>
      </c>
      <c r="G48" s="164" t="s">
        <v>366</v>
      </c>
      <c r="H48" s="45" t="s">
        <v>525</v>
      </c>
      <c r="I48" s="164" t="s">
        <v>243</v>
      </c>
      <c r="J48" s="164" t="s">
        <v>260</v>
      </c>
      <c r="K48" s="185" t="s">
        <v>526</v>
      </c>
      <c r="L48" s="164" t="s">
        <v>885</v>
      </c>
      <c r="M48" s="44" t="s">
        <v>523</v>
      </c>
      <c r="N48" s="44" t="s">
        <v>528</v>
      </c>
      <c r="O48" s="186">
        <f t="shared" si="4"/>
        <v>69576.13</v>
      </c>
      <c r="P48" s="187">
        <v>69576.13</v>
      </c>
      <c r="Q48" s="198"/>
      <c r="R48" s="199"/>
      <c r="S48" s="164" t="s">
        <v>254</v>
      </c>
      <c r="T48" s="164" t="s">
        <v>256</v>
      </c>
      <c r="U48" s="164" t="s">
        <v>256</v>
      </c>
      <c r="V48" s="164" t="s">
        <v>256</v>
      </c>
      <c r="W48" s="164" t="s">
        <v>256</v>
      </c>
      <c r="X48" s="164" t="s">
        <v>257</v>
      </c>
      <c r="Y48" s="44" t="s">
        <v>523</v>
      </c>
      <c r="Z48" s="164" t="s">
        <v>256</v>
      </c>
      <c r="AA48" s="164" t="s">
        <v>256</v>
      </c>
      <c r="AB48" s="164" t="s">
        <v>270</v>
      </c>
      <c r="AC48" s="38"/>
      <c r="AD48" s="202"/>
      <c r="AE48" s="158" t="b">
        <f t="shared" si="1"/>
        <v>0</v>
      </c>
    </row>
    <row r="49" s="158" customFormat="1" ht="83.25" customHeight="1" spans="4:31">
      <c r="D49" s="38">
        <v>44</v>
      </c>
      <c r="E49" s="175"/>
      <c r="F49" s="164" t="s">
        <v>519</v>
      </c>
      <c r="G49" s="164" t="s">
        <v>366</v>
      </c>
      <c r="H49" s="45" t="s">
        <v>529</v>
      </c>
      <c r="I49" s="164" t="s">
        <v>243</v>
      </c>
      <c r="J49" s="164" t="s">
        <v>260</v>
      </c>
      <c r="K49" s="185" t="s">
        <v>530</v>
      </c>
      <c r="L49" s="164" t="s">
        <v>886</v>
      </c>
      <c r="M49" s="44" t="s">
        <v>532</v>
      </c>
      <c r="N49" s="44" t="s">
        <v>533</v>
      </c>
      <c r="O49" s="186">
        <f t="shared" si="4"/>
        <v>50296</v>
      </c>
      <c r="P49" s="187">
        <v>50296</v>
      </c>
      <c r="Q49" s="198"/>
      <c r="R49" s="199"/>
      <c r="S49" s="164" t="s">
        <v>254</v>
      </c>
      <c r="T49" s="164" t="s">
        <v>256</v>
      </c>
      <c r="U49" s="164" t="s">
        <v>256</v>
      </c>
      <c r="V49" s="164" t="s">
        <v>256</v>
      </c>
      <c r="W49" s="164" t="s">
        <v>256</v>
      </c>
      <c r="X49" s="164" t="s">
        <v>257</v>
      </c>
      <c r="Y49" s="44" t="s">
        <v>532</v>
      </c>
      <c r="Z49" s="164" t="s">
        <v>256</v>
      </c>
      <c r="AA49" s="164" t="s">
        <v>256</v>
      </c>
      <c r="AB49" s="164" t="s">
        <v>270</v>
      </c>
      <c r="AC49" s="38"/>
      <c r="AD49" s="202"/>
      <c r="AE49" s="158" t="b">
        <f t="shared" si="1"/>
        <v>0</v>
      </c>
    </row>
    <row r="50" s="158" customFormat="1" ht="83.25" customHeight="1" spans="4:31">
      <c r="D50" s="38">
        <v>45</v>
      </c>
      <c r="E50" s="175"/>
      <c r="F50" s="164" t="s">
        <v>519</v>
      </c>
      <c r="G50" s="164" t="s">
        <v>366</v>
      </c>
      <c r="H50" s="45" t="s">
        <v>534</v>
      </c>
      <c r="I50" s="164" t="s">
        <v>243</v>
      </c>
      <c r="J50" s="164" t="s">
        <v>260</v>
      </c>
      <c r="K50" s="185" t="s">
        <v>535</v>
      </c>
      <c r="L50" s="164" t="s">
        <v>887</v>
      </c>
      <c r="M50" s="44" t="s">
        <v>532</v>
      </c>
      <c r="N50" s="44" t="s">
        <v>537</v>
      </c>
      <c r="O50" s="186">
        <f t="shared" si="4"/>
        <v>45386.15</v>
      </c>
      <c r="P50" s="187">
        <v>45386.15</v>
      </c>
      <c r="Q50" s="198"/>
      <c r="R50" s="199"/>
      <c r="S50" s="164" t="s">
        <v>254</v>
      </c>
      <c r="T50" s="164" t="s">
        <v>256</v>
      </c>
      <c r="U50" s="164" t="s">
        <v>256</v>
      </c>
      <c r="V50" s="164" t="s">
        <v>256</v>
      </c>
      <c r="W50" s="164" t="s">
        <v>256</v>
      </c>
      <c r="X50" s="164" t="s">
        <v>257</v>
      </c>
      <c r="Y50" s="44" t="s">
        <v>532</v>
      </c>
      <c r="Z50" s="164" t="s">
        <v>256</v>
      </c>
      <c r="AA50" s="164" t="s">
        <v>256</v>
      </c>
      <c r="AB50" s="164" t="s">
        <v>270</v>
      </c>
      <c r="AC50" s="38"/>
      <c r="AD50" s="202"/>
      <c r="AE50" s="158" t="b">
        <f t="shared" si="1"/>
        <v>0</v>
      </c>
    </row>
    <row r="51" s="158" customFormat="1" ht="83.25" customHeight="1" spans="4:31">
      <c r="D51" s="38">
        <v>46</v>
      </c>
      <c r="E51" s="175"/>
      <c r="F51" s="164" t="s">
        <v>519</v>
      </c>
      <c r="G51" s="164" t="s">
        <v>366</v>
      </c>
      <c r="H51" s="45" t="s">
        <v>538</v>
      </c>
      <c r="I51" s="164" t="s">
        <v>243</v>
      </c>
      <c r="J51" s="164" t="s">
        <v>260</v>
      </c>
      <c r="K51" s="185" t="s">
        <v>539</v>
      </c>
      <c r="L51" s="164" t="s">
        <v>888</v>
      </c>
      <c r="M51" s="44" t="s">
        <v>532</v>
      </c>
      <c r="N51" s="44" t="s">
        <v>541</v>
      </c>
      <c r="O51" s="186">
        <f t="shared" si="4"/>
        <v>64067.52</v>
      </c>
      <c r="P51" s="187">
        <v>64067.52</v>
      </c>
      <c r="Q51" s="198"/>
      <c r="R51" s="199"/>
      <c r="S51" s="164" t="s">
        <v>254</v>
      </c>
      <c r="T51" s="164" t="s">
        <v>256</v>
      </c>
      <c r="U51" s="164" t="s">
        <v>256</v>
      </c>
      <c r="V51" s="164" t="s">
        <v>256</v>
      </c>
      <c r="W51" s="164" t="s">
        <v>256</v>
      </c>
      <c r="X51" s="164" t="s">
        <v>257</v>
      </c>
      <c r="Y51" s="44" t="s">
        <v>532</v>
      </c>
      <c r="Z51" s="164" t="s">
        <v>256</v>
      </c>
      <c r="AA51" s="164" t="s">
        <v>256</v>
      </c>
      <c r="AB51" s="164" t="s">
        <v>270</v>
      </c>
      <c r="AC51" s="38"/>
      <c r="AD51" s="202"/>
      <c r="AE51" s="158" t="b">
        <f t="shared" si="1"/>
        <v>0</v>
      </c>
    </row>
    <row r="52" s="158" customFormat="1" ht="83.25" customHeight="1" spans="4:31">
      <c r="D52" s="38">
        <v>47</v>
      </c>
      <c r="E52" s="175"/>
      <c r="F52" s="164" t="s">
        <v>519</v>
      </c>
      <c r="G52" s="164" t="s">
        <v>366</v>
      </c>
      <c r="H52" s="45" t="s">
        <v>542</v>
      </c>
      <c r="I52" s="164" t="s">
        <v>243</v>
      </c>
      <c r="J52" s="164" t="s">
        <v>260</v>
      </c>
      <c r="K52" s="185" t="s">
        <v>543</v>
      </c>
      <c r="L52" s="164" t="s">
        <v>889</v>
      </c>
      <c r="M52" s="44" t="s">
        <v>532</v>
      </c>
      <c r="N52" s="44" t="s">
        <v>545</v>
      </c>
      <c r="O52" s="186">
        <f t="shared" si="4"/>
        <v>288902.62</v>
      </c>
      <c r="P52" s="187">
        <v>288902.62</v>
      </c>
      <c r="Q52" s="198"/>
      <c r="R52" s="199"/>
      <c r="S52" s="164" t="s">
        <v>254</v>
      </c>
      <c r="T52" s="164" t="s">
        <v>256</v>
      </c>
      <c r="U52" s="164" t="s">
        <v>256</v>
      </c>
      <c r="V52" s="164" t="s">
        <v>256</v>
      </c>
      <c r="W52" s="164" t="s">
        <v>256</v>
      </c>
      <c r="X52" s="164" t="s">
        <v>257</v>
      </c>
      <c r="Y52" s="44" t="s">
        <v>532</v>
      </c>
      <c r="Z52" s="164" t="s">
        <v>256</v>
      </c>
      <c r="AA52" s="164" t="s">
        <v>256</v>
      </c>
      <c r="AB52" s="164" t="s">
        <v>270</v>
      </c>
      <c r="AC52" s="38"/>
      <c r="AD52" s="202"/>
      <c r="AE52" s="158" t="b">
        <f t="shared" si="1"/>
        <v>0</v>
      </c>
    </row>
    <row r="53" s="158" customFormat="1" ht="83.25" customHeight="1" spans="4:31">
      <c r="D53" s="38">
        <v>48</v>
      </c>
      <c r="E53" s="170"/>
      <c r="F53" s="164" t="s">
        <v>519</v>
      </c>
      <c r="G53" s="164" t="s">
        <v>366</v>
      </c>
      <c r="H53" s="45" t="s">
        <v>546</v>
      </c>
      <c r="I53" s="164" t="s">
        <v>243</v>
      </c>
      <c r="J53" s="164" t="s">
        <v>260</v>
      </c>
      <c r="K53" s="185" t="s">
        <v>547</v>
      </c>
      <c r="L53" s="164" t="s">
        <v>890</v>
      </c>
      <c r="M53" s="44" t="s">
        <v>549</v>
      </c>
      <c r="N53" s="44" t="s">
        <v>398</v>
      </c>
      <c r="O53" s="186">
        <f t="shared" si="4"/>
        <v>45386.16</v>
      </c>
      <c r="P53" s="187">
        <v>45386.16</v>
      </c>
      <c r="Q53" s="198"/>
      <c r="R53" s="199"/>
      <c r="S53" s="164" t="s">
        <v>254</v>
      </c>
      <c r="T53" s="164" t="s">
        <v>256</v>
      </c>
      <c r="U53" s="164" t="s">
        <v>256</v>
      </c>
      <c r="V53" s="164" t="s">
        <v>256</v>
      </c>
      <c r="W53" s="164" t="s">
        <v>256</v>
      </c>
      <c r="X53" s="164" t="s">
        <v>257</v>
      </c>
      <c r="Y53" s="44" t="s">
        <v>549</v>
      </c>
      <c r="Z53" s="164" t="s">
        <v>256</v>
      </c>
      <c r="AA53" s="164" t="s">
        <v>256</v>
      </c>
      <c r="AB53" s="164" t="s">
        <v>270</v>
      </c>
      <c r="AC53" s="38"/>
      <c r="AD53" s="202"/>
      <c r="AE53" s="158" t="b">
        <f t="shared" si="1"/>
        <v>0</v>
      </c>
    </row>
    <row r="54" s="158" customFormat="1" ht="83.25" customHeight="1" spans="4:31">
      <c r="D54" s="38">
        <v>49</v>
      </c>
      <c r="E54" s="168" t="s">
        <v>550</v>
      </c>
      <c r="F54" s="164" t="s">
        <v>519</v>
      </c>
      <c r="G54" s="164" t="s">
        <v>366</v>
      </c>
      <c r="H54" s="45" t="s">
        <v>551</v>
      </c>
      <c r="I54" s="164" t="s">
        <v>243</v>
      </c>
      <c r="J54" s="164" t="s">
        <v>260</v>
      </c>
      <c r="K54" s="185" t="s">
        <v>552</v>
      </c>
      <c r="L54" s="164" t="s">
        <v>891</v>
      </c>
      <c r="M54" s="46" t="s">
        <v>554</v>
      </c>
      <c r="N54" s="46" t="s">
        <v>555</v>
      </c>
      <c r="O54" s="186">
        <f t="shared" si="4"/>
        <v>192378.43</v>
      </c>
      <c r="P54" s="187">
        <v>192378.43</v>
      </c>
      <c r="Q54" s="198"/>
      <c r="R54" s="199"/>
      <c r="S54" s="164" t="s">
        <v>254</v>
      </c>
      <c r="T54" s="164" t="s">
        <v>256</v>
      </c>
      <c r="U54" s="164" t="s">
        <v>256</v>
      </c>
      <c r="V54" s="164" t="s">
        <v>256</v>
      </c>
      <c r="W54" s="164" t="s">
        <v>256</v>
      </c>
      <c r="X54" s="164" t="s">
        <v>257</v>
      </c>
      <c r="Y54" s="46" t="s">
        <v>554</v>
      </c>
      <c r="Z54" s="164" t="s">
        <v>256</v>
      </c>
      <c r="AA54" s="164" t="s">
        <v>256</v>
      </c>
      <c r="AB54" s="164" t="s">
        <v>270</v>
      </c>
      <c r="AC54" s="38"/>
      <c r="AD54" s="202"/>
      <c r="AE54" s="158" t="b">
        <f t="shared" si="1"/>
        <v>0</v>
      </c>
    </row>
    <row r="55" s="158" customFormat="1" ht="83.25" customHeight="1" spans="4:31">
      <c r="D55" s="38">
        <v>50</v>
      </c>
      <c r="E55" s="175"/>
      <c r="F55" s="164" t="s">
        <v>519</v>
      </c>
      <c r="G55" s="164" t="s">
        <v>366</v>
      </c>
      <c r="H55" s="45" t="s">
        <v>556</v>
      </c>
      <c r="I55" s="164" t="s">
        <v>243</v>
      </c>
      <c r="J55" s="164" t="s">
        <v>260</v>
      </c>
      <c r="K55" s="185" t="s">
        <v>557</v>
      </c>
      <c r="L55" s="164" t="s">
        <v>892</v>
      </c>
      <c r="M55" s="46" t="s">
        <v>554</v>
      </c>
      <c r="N55" s="46" t="s">
        <v>555</v>
      </c>
      <c r="O55" s="186">
        <f t="shared" si="4"/>
        <v>76740.26</v>
      </c>
      <c r="P55" s="187">
        <v>76740.26</v>
      </c>
      <c r="Q55" s="198"/>
      <c r="R55" s="199"/>
      <c r="S55" s="164" t="s">
        <v>254</v>
      </c>
      <c r="T55" s="164" t="s">
        <v>256</v>
      </c>
      <c r="U55" s="164" t="s">
        <v>256</v>
      </c>
      <c r="V55" s="164" t="s">
        <v>256</v>
      </c>
      <c r="W55" s="164" t="s">
        <v>256</v>
      </c>
      <c r="X55" s="164" t="s">
        <v>257</v>
      </c>
      <c r="Y55" s="46" t="s">
        <v>554</v>
      </c>
      <c r="Z55" s="164" t="s">
        <v>256</v>
      </c>
      <c r="AA55" s="164" t="s">
        <v>256</v>
      </c>
      <c r="AB55" s="164" t="s">
        <v>270</v>
      </c>
      <c r="AC55" s="38"/>
      <c r="AD55" s="202"/>
      <c r="AE55" s="158" t="b">
        <f t="shared" si="1"/>
        <v>0</v>
      </c>
    </row>
    <row r="56" s="158" customFormat="1" ht="83.25" customHeight="1" spans="4:31">
      <c r="D56" s="38">
        <v>51</v>
      </c>
      <c r="E56" s="175"/>
      <c r="F56" s="164" t="s">
        <v>519</v>
      </c>
      <c r="G56" s="164" t="s">
        <v>366</v>
      </c>
      <c r="H56" s="45" t="s">
        <v>559</v>
      </c>
      <c r="I56" s="164" t="s">
        <v>243</v>
      </c>
      <c r="J56" s="164" t="s">
        <v>260</v>
      </c>
      <c r="K56" s="185" t="s">
        <v>560</v>
      </c>
      <c r="L56" s="164" t="s">
        <v>893</v>
      </c>
      <c r="M56" s="46" t="s">
        <v>554</v>
      </c>
      <c r="N56" s="46" t="s">
        <v>555</v>
      </c>
      <c r="O56" s="186">
        <f t="shared" si="4"/>
        <v>168786.35</v>
      </c>
      <c r="P56" s="187">
        <v>168786.35</v>
      </c>
      <c r="Q56" s="198"/>
      <c r="R56" s="199"/>
      <c r="S56" s="164" t="s">
        <v>254</v>
      </c>
      <c r="T56" s="164" t="s">
        <v>256</v>
      </c>
      <c r="U56" s="164" t="s">
        <v>256</v>
      </c>
      <c r="V56" s="164" t="s">
        <v>256</v>
      </c>
      <c r="W56" s="164" t="s">
        <v>256</v>
      </c>
      <c r="X56" s="164" t="s">
        <v>257</v>
      </c>
      <c r="Y56" s="46" t="s">
        <v>554</v>
      </c>
      <c r="Z56" s="164" t="s">
        <v>256</v>
      </c>
      <c r="AA56" s="164" t="s">
        <v>256</v>
      </c>
      <c r="AB56" s="164" t="s">
        <v>270</v>
      </c>
      <c r="AC56" s="38"/>
      <c r="AD56" s="202"/>
      <c r="AE56" s="158" t="b">
        <f t="shared" si="1"/>
        <v>0</v>
      </c>
    </row>
    <row r="57" s="158" customFormat="1" ht="83.25" customHeight="1" spans="4:31">
      <c r="D57" s="38">
        <v>52</v>
      </c>
      <c r="E57" s="170"/>
      <c r="F57" s="164" t="s">
        <v>519</v>
      </c>
      <c r="G57" s="164" t="s">
        <v>366</v>
      </c>
      <c r="H57" s="45" t="s">
        <v>562</v>
      </c>
      <c r="I57" s="164" t="s">
        <v>243</v>
      </c>
      <c r="J57" s="164" t="s">
        <v>260</v>
      </c>
      <c r="K57" s="185" t="s">
        <v>563</v>
      </c>
      <c r="L57" s="164" t="s">
        <v>894</v>
      </c>
      <c r="M57" s="46" t="s">
        <v>565</v>
      </c>
      <c r="N57" s="46" t="s">
        <v>555</v>
      </c>
      <c r="O57" s="186">
        <f t="shared" si="4"/>
        <v>89882.16</v>
      </c>
      <c r="P57" s="187">
        <v>89882.16</v>
      </c>
      <c r="Q57" s="198"/>
      <c r="R57" s="199"/>
      <c r="S57" s="164" t="s">
        <v>254</v>
      </c>
      <c r="T57" s="164" t="s">
        <v>256</v>
      </c>
      <c r="U57" s="164" t="s">
        <v>256</v>
      </c>
      <c r="V57" s="164" t="s">
        <v>256</v>
      </c>
      <c r="W57" s="164" t="s">
        <v>256</v>
      </c>
      <c r="X57" s="164" t="s">
        <v>257</v>
      </c>
      <c r="Y57" s="46" t="s">
        <v>565</v>
      </c>
      <c r="Z57" s="164" t="s">
        <v>256</v>
      </c>
      <c r="AA57" s="164" t="s">
        <v>256</v>
      </c>
      <c r="AB57" s="164" t="s">
        <v>270</v>
      </c>
      <c r="AC57" s="38"/>
      <c r="AD57" s="202"/>
      <c r="AE57" s="158" t="b">
        <f t="shared" si="1"/>
        <v>0</v>
      </c>
    </row>
    <row r="58" s="158" customFormat="1" ht="83.25" customHeight="1" spans="4:31">
      <c r="D58" s="38">
        <v>53</v>
      </c>
      <c r="E58" s="168" t="s">
        <v>566</v>
      </c>
      <c r="F58" s="164" t="s">
        <v>519</v>
      </c>
      <c r="G58" s="164" t="s">
        <v>366</v>
      </c>
      <c r="H58" s="45" t="s">
        <v>86</v>
      </c>
      <c r="I58" s="164" t="s">
        <v>243</v>
      </c>
      <c r="J58" s="164" t="s">
        <v>260</v>
      </c>
      <c r="K58" s="185" t="s">
        <v>567</v>
      </c>
      <c r="L58" s="164" t="s">
        <v>895</v>
      </c>
      <c r="M58" s="44" t="s">
        <v>523</v>
      </c>
      <c r="N58" s="44" t="s">
        <v>569</v>
      </c>
      <c r="O58" s="186">
        <f t="shared" si="4"/>
        <v>174233.49</v>
      </c>
      <c r="P58" s="187">
        <v>174233.49</v>
      </c>
      <c r="Q58" s="198"/>
      <c r="R58" s="199"/>
      <c r="S58" s="164" t="s">
        <v>254</v>
      </c>
      <c r="T58" s="164" t="s">
        <v>256</v>
      </c>
      <c r="U58" s="164" t="s">
        <v>256</v>
      </c>
      <c r="V58" s="164" t="s">
        <v>256</v>
      </c>
      <c r="W58" s="164" t="s">
        <v>256</v>
      </c>
      <c r="X58" s="164" t="s">
        <v>257</v>
      </c>
      <c r="Y58" s="44" t="s">
        <v>523</v>
      </c>
      <c r="Z58" s="164" t="s">
        <v>256</v>
      </c>
      <c r="AA58" s="164" t="s">
        <v>256</v>
      </c>
      <c r="AB58" s="164" t="s">
        <v>270</v>
      </c>
      <c r="AC58" s="38"/>
      <c r="AD58" s="202"/>
      <c r="AE58" s="158" t="b">
        <f t="shared" si="1"/>
        <v>0</v>
      </c>
    </row>
    <row r="59" s="158" customFormat="1" ht="83.25" customHeight="1" spans="4:31">
      <c r="D59" s="38">
        <v>54</v>
      </c>
      <c r="E59" s="175"/>
      <c r="F59" s="164" t="s">
        <v>519</v>
      </c>
      <c r="G59" s="164" t="s">
        <v>366</v>
      </c>
      <c r="H59" s="45" t="s">
        <v>88</v>
      </c>
      <c r="I59" s="164" t="s">
        <v>243</v>
      </c>
      <c r="J59" s="164" t="s">
        <v>260</v>
      </c>
      <c r="K59" s="185" t="s">
        <v>570</v>
      </c>
      <c r="L59" s="164" t="s">
        <v>896</v>
      </c>
      <c r="M59" s="44" t="s">
        <v>523</v>
      </c>
      <c r="N59" s="44" t="s">
        <v>569</v>
      </c>
      <c r="O59" s="186">
        <f t="shared" si="4"/>
        <v>177631.5</v>
      </c>
      <c r="P59" s="187">
        <v>177631.5</v>
      </c>
      <c r="Q59" s="198"/>
      <c r="R59" s="199"/>
      <c r="S59" s="164" t="s">
        <v>254</v>
      </c>
      <c r="T59" s="164" t="s">
        <v>256</v>
      </c>
      <c r="U59" s="164" t="s">
        <v>256</v>
      </c>
      <c r="V59" s="164" t="s">
        <v>256</v>
      </c>
      <c r="W59" s="164" t="s">
        <v>256</v>
      </c>
      <c r="X59" s="164" t="s">
        <v>257</v>
      </c>
      <c r="Y59" s="44" t="s">
        <v>523</v>
      </c>
      <c r="Z59" s="164" t="s">
        <v>256</v>
      </c>
      <c r="AA59" s="164" t="s">
        <v>256</v>
      </c>
      <c r="AB59" s="164" t="s">
        <v>270</v>
      </c>
      <c r="AC59" s="38"/>
      <c r="AD59" s="202"/>
      <c r="AE59" s="158" t="b">
        <f t="shared" si="1"/>
        <v>0</v>
      </c>
    </row>
    <row r="60" s="158" customFormat="1" ht="83.25" customHeight="1" spans="4:31">
      <c r="D60" s="38">
        <v>55</v>
      </c>
      <c r="E60" s="170"/>
      <c r="F60" s="164" t="s">
        <v>519</v>
      </c>
      <c r="G60" s="164" t="s">
        <v>366</v>
      </c>
      <c r="H60" s="45" t="s">
        <v>90</v>
      </c>
      <c r="I60" s="164" t="s">
        <v>243</v>
      </c>
      <c r="J60" s="164" t="s">
        <v>260</v>
      </c>
      <c r="K60" s="185" t="s">
        <v>572</v>
      </c>
      <c r="L60" s="164" t="s">
        <v>897</v>
      </c>
      <c r="M60" s="44" t="s">
        <v>574</v>
      </c>
      <c r="N60" s="44" t="s">
        <v>575</v>
      </c>
      <c r="O60" s="186">
        <f t="shared" si="4"/>
        <v>50632.88</v>
      </c>
      <c r="P60" s="187">
        <v>50632.88</v>
      </c>
      <c r="Q60" s="198"/>
      <c r="R60" s="199"/>
      <c r="S60" s="164" t="s">
        <v>254</v>
      </c>
      <c r="T60" s="164" t="s">
        <v>256</v>
      </c>
      <c r="U60" s="164" t="s">
        <v>256</v>
      </c>
      <c r="V60" s="164" t="s">
        <v>256</v>
      </c>
      <c r="W60" s="164" t="s">
        <v>256</v>
      </c>
      <c r="X60" s="164" t="s">
        <v>257</v>
      </c>
      <c r="Y60" s="44" t="s">
        <v>574</v>
      </c>
      <c r="Z60" s="164" t="s">
        <v>256</v>
      </c>
      <c r="AA60" s="164" t="s">
        <v>256</v>
      </c>
      <c r="AB60" s="164" t="s">
        <v>270</v>
      </c>
      <c r="AC60" s="38"/>
      <c r="AD60" s="202"/>
      <c r="AE60" s="158" t="b">
        <f t="shared" si="1"/>
        <v>0</v>
      </c>
    </row>
    <row r="61" s="158" customFormat="1" ht="54" customHeight="1" spans="4:31">
      <c r="D61" s="38">
        <v>56</v>
      </c>
      <c r="E61" s="38" t="s">
        <v>586</v>
      </c>
      <c r="F61" s="164" t="s">
        <v>519</v>
      </c>
      <c r="G61" s="164" t="s">
        <v>366</v>
      </c>
      <c r="H61" s="165" t="s">
        <v>587</v>
      </c>
      <c r="I61" s="164" t="s">
        <v>243</v>
      </c>
      <c r="J61" s="164" t="s">
        <v>260</v>
      </c>
      <c r="K61" s="180" t="s">
        <v>588</v>
      </c>
      <c r="L61" s="164" t="s">
        <v>898</v>
      </c>
      <c r="M61" s="46" t="s">
        <v>565</v>
      </c>
      <c r="N61" s="46" t="s">
        <v>590</v>
      </c>
      <c r="O61" s="182">
        <f t="shared" ref="O61:O80" si="5">P61+Q61+R61</f>
        <v>438803.12</v>
      </c>
      <c r="P61" s="182">
        <v>438803.12</v>
      </c>
      <c r="Q61" s="191"/>
      <c r="R61" s="42"/>
      <c r="S61" s="38" t="s">
        <v>254</v>
      </c>
      <c r="T61" s="164" t="s">
        <v>256</v>
      </c>
      <c r="U61" s="164" t="s">
        <v>256</v>
      </c>
      <c r="V61" s="164" t="s">
        <v>256</v>
      </c>
      <c r="W61" s="164" t="s">
        <v>256</v>
      </c>
      <c r="X61" s="164" t="s">
        <v>257</v>
      </c>
      <c r="Y61" s="164" t="s">
        <v>565</v>
      </c>
      <c r="Z61" s="164" t="s">
        <v>256</v>
      </c>
      <c r="AA61" s="164" t="s">
        <v>256</v>
      </c>
      <c r="AB61" s="38" t="s">
        <v>270</v>
      </c>
      <c r="AC61" s="38"/>
      <c r="AD61" s="202"/>
      <c r="AE61" s="158" t="b">
        <f t="shared" si="1"/>
        <v>0</v>
      </c>
    </row>
    <row r="62" s="158" customFormat="1" ht="54" customHeight="1" spans="4:31">
      <c r="D62" s="38">
        <v>57</v>
      </c>
      <c r="E62" s="38" t="s">
        <v>591</v>
      </c>
      <c r="F62" s="164" t="s">
        <v>519</v>
      </c>
      <c r="G62" s="164" t="s">
        <v>366</v>
      </c>
      <c r="H62" s="78" t="s">
        <v>592</v>
      </c>
      <c r="I62" s="164" t="s">
        <v>243</v>
      </c>
      <c r="J62" s="164" t="s">
        <v>260</v>
      </c>
      <c r="K62" s="180" t="s">
        <v>593</v>
      </c>
      <c r="L62" s="164" t="s">
        <v>899</v>
      </c>
      <c r="M62" s="46" t="s">
        <v>549</v>
      </c>
      <c r="N62" s="46" t="s">
        <v>595</v>
      </c>
      <c r="O62" s="182">
        <f t="shared" si="5"/>
        <v>709668.35</v>
      </c>
      <c r="P62" s="182">
        <v>709668.35</v>
      </c>
      <c r="Q62" s="191"/>
      <c r="R62" s="42"/>
      <c r="S62" s="38" t="s">
        <v>254</v>
      </c>
      <c r="T62" s="164" t="s">
        <v>256</v>
      </c>
      <c r="U62" s="164" t="s">
        <v>256</v>
      </c>
      <c r="V62" s="164" t="s">
        <v>256</v>
      </c>
      <c r="W62" s="164" t="s">
        <v>256</v>
      </c>
      <c r="X62" s="164" t="s">
        <v>257</v>
      </c>
      <c r="Y62" s="46" t="s">
        <v>549</v>
      </c>
      <c r="Z62" s="164" t="s">
        <v>256</v>
      </c>
      <c r="AA62" s="164" t="s">
        <v>256</v>
      </c>
      <c r="AB62" s="38" t="s">
        <v>270</v>
      </c>
      <c r="AC62" s="38"/>
      <c r="AD62" s="202"/>
      <c r="AE62" s="158" t="b">
        <f t="shared" si="1"/>
        <v>0</v>
      </c>
    </row>
    <row r="63" s="158" customFormat="1" ht="73.5" customHeight="1" spans="4:31">
      <c r="D63" s="38">
        <v>58</v>
      </c>
      <c r="E63" s="38" t="s">
        <v>900</v>
      </c>
      <c r="F63" s="164" t="s">
        <v>519</v>
      </c>
      <c r="G63" s="38" t="s">
        <v>366</v>
      </c>
      <c r="H63" s="173" t="s">
        <v>901</v>
      </c>
      <c r="I63" s="38" t="s">
        <v>243</v>
      </c>
      <c r="J63" s="164" t="s">
        <v>424</v>
      </c>
      <c r="K63" s="38" t="s">
        <v>902</v>
      </c>
      <c r="L63" s="164" t="s">
        <v>903</v>
      </c>
      <c r="M63" s="38" t="s">
        <v>904</v>
      </c>
      <c r="N63" s="38" t="s">
        <v>904</v>
      </c>
      <c r="O63" s="182">
        <f t="shared" si="5"/>
        <v>5400000</v>
      </c>
      <c r="P63" s="182">
        <v>5400000</v>
      </c>
      <c r="Q63" s="191"/>
      <c r="R63" s="42"/>
      <c r="S63" s="164" t="s">
        <v>256</v>
      </c>
      <c r="T63" s="164" t="s">
        <v>256</v>
      </c>
      <c r="U63" s="164" t="s">
        <v>256</v>
      </c>
      <c r="V63" s="164" t="s">
        <v>256</v>
      </c>
      <c r="W63" s="164" t="s">
        <v>256</v>
      </c>
      <c r="X63" s="164" t="s">
        <v>256</v>
      </c>
      <c r="Y63" s="164" t="s">
        <v>256</v>
      </c>
      <c r="Z63" s="164" t="s">
        <v>256</v>
      </c>
      <c r="AA63" s="164" t="s">
        <v>256</v>
      </c>
      <c r="AB63" s="38" t="s">
        <v>255</v>
      </c>
      <c r="AC63" s="38" t="s">
        <v>697</v>
      </c>
      <c r="AD63" s="202"/>
      <c r="AE63" s="158" t="b">
        <f t="shared" si="1"/>
        <v>0</v>
      </c>
    </row>
    <row r="64" s="158" customFormat="1" ht="82.5" customHeight="1" spans="4:31">
      <c r="D64" s="38">
        <v>59</v>
      </c>
      <c r="E64" s="38" t="s">
        <v>576</v>
      </c>
      <c r="F64" s="164" t="s">
        <v>519</v>
      </c>
      <c r="G64" s="164" t="s">
        <v>366</v>
      </c>
      <c r="H64" s="176" t="s">
        <v>577</v>
      </c>
      <c r="I64" s="164" t="s">
        <v>243</v>
      </c>
      <c r="J64" s="164" t="s">
        <v>260</v>
      </c>
      <c r="K64" s="180" t="s">
        <v>578</v>
      </c>
      <c r="L64" s="164" t="s">
        <v>905</v>
      </c>
      <c r="M64" s="44" t="s">
        <v>565</v>
      </c>
      <c r="N64" s="44" t="s">
        <v>580</v>
      </c>
      <c r="O64" s="182">
        <f t="shared" si="5"/>
        <v>1400000</v>
      </c>
      <c r="P64" s="182">
        <v>1400000</v>
      </c>
      <c r="Q64" s="191"/>
      <c r="R64" s="42"/>
      <c r="S64" s="38" t="s">
        <v>254</v>
      </c>
      <c r="T64" s="164" t="s">
        <v>256</v>
      </c>
      <c r="U64" s="164" t="s">
        <v>256</v>
      </c>
      <c r="V64" s="164" t="s">
        <v>256</v>
      </c>
      <c r="W64" s="164" t="s">
        <v>256</v>
      </c>
      <c r="X64" s="164" t="s">
        <v>257</v>
      </c>
      <c r="Y64" s="44" t="s">
        <v>565</v>
      </c>
      <c r="Z64" s="164" t="s">
        <v>256</v>
      </c>
      <c r="AA64" s="164" t="s">
        <v>256</v>
      </c>
      <c r="AB64" s="38" t="s">
        <v>255</v>
      </c>
      <c r="AC64" s="164" t="s">
        <v>906</v>
      </c>
      <c r="AD64" s="202"/>
      <c r="AE64" s="158" t="b">
        <f t="shared" si="1"/>
        <v>0</v>
      </c>
    </row>
    <row r="65" s="158" customFormat="1" ht="82.5" customHeight="1" spans="4:31">
      <c r="D65" s="38">
        <v>60</v>
      </c>
      <c r="E65" s="38" t="s">
        <v>581</v>
      </c>
      <c r="F65" s="164" t="s">
        <v>519</v>
      </c>
      <c r="G65" s="164" t="s">
        <v>366</v>
      </c>
      <c r="H65" s="165" t="s">
        <v>582</v>
      </c>
      <c r="I65" s="164" t="s">
        <v>243</v>
      </c>
      <c r="J65" s="164" t="s">
        <v>260</v>
      </c>
      <c r="K65" s="180" t="s">
        <v>583</v>
      </c>
      <c r="L65" s="164" t="s">
        <v>907</v>
      </c>
      <c r="M65" s="44" t="s">
        <v>549</v>
      </c>
      <c r="N65" s="44" t="s">
        <v>585</v>
      </c>
      <c r="O65" s="182">
        <f t="shared" si="5"/>
        <v>1041481.55</v>
      </c>
      <c r="P65" s="182">
        <v>1041481.55</v>
      </c>
      <c r="Q65" s="191"/>
      <c r="R65" s="42"/>
      <c r="S65" s="38" t="s">
        <v>254</v>
      </c>
      <c r="T65" s="164" t="s">
        <v>256</v>
      </c>
      <c r="U65" s="164" t="s">
        <v>256</v>
      </c>
      <c r="V65" s="164" t="s">
        <v>256</v>
      </c>
      <c r="W65" s="164" t="s">
        <v>256</v>
      </c>
      <c r="X65" s="164" t="s">
        <v>257</v>
      </c>
      <c r="Y65" s="44" t="s">
        <v>549</v>
      </c>
      <c r="Z65" s="164" t="s">
        <v>256</v>
      </c>
      <c r="AA65" s="164" t="s">
        <v>256</v>
      </c>
      <c r="AB65" s="38" t="s">
        <v>255</v>
      </c>
      <c r="AC65" s="164" t="s">
        <v>906</v>
      </c>
      <c r="AD65" s="202"/>
      <c r="AE65" s="158" t="b">
        <f t="shared" si="1"/>
        <v>0</v>
      </c>
    </row>
    <row r="66" s="158" customFormat="1" ht="69.75" customHeight="1" spans="4:31">
      <c r="D66" s="38">
        <v>61</v>
      </c>
      <c r="E66" s="38" t="s">
        <v>662</v>
      </c>
      <c r="F66" s="164" t="s">
        <v>302</v>
      </c>
      <c r="G66" s="164" t="s">
        <v>789</v>
      </c>
      <c r="H66" s="173" t="s">
        <v>908</v>
      </c>
      <c r="I66" s="38" t="s">
        <v>243</v>
      </c>
      <c r="J66" s="38" t="s">
        <v>260</v>
      </c>
      <c r="K66" s="38" t="s">
        <v>909</v>
      </c>
      <c r="L66" s="164" t="s">
        <v>910</v>
      </c>
      <c r="M66" s="206" t="s">
        <v>789</v>
      </c>
      <c r="N66" s="206" t="s">
        <v>307</v>
      </c>
      <c r="O66" s="182">
        <f t="shared" si="5"/>
        <v>1356951.95</v>
      </c>
      <c r="P66" s="182">
        <v>1250000</v>
      </c>
      <c r="Q66" s="191">
        <v>106951.95</v>
      </c>
      <c r="R66" s="42"/>
      <c r="S66" s="38" t="s">
        <v>254</v>
      </c>
      <c r="T66" s="164" t="s">
        <v>256</v>
      </c>
      <c r="U66" s="164" t="s">
        <v>256</v>
      </c>
      <c r="V66" s="164" t="s">
        <v>256</v>
      </c>
      <c r="W66" s="164" t="s">
        <v>256</v>
      </c>
      <c r="X66" s="164" t="s">
        <v>257</v>
      </c>
      <c r="Y66" s="164" t="s">
        <v>789</v>
      </c>
      <c r="Z66" s="164" t="s">
        <v>256</v>
      </c>
      <c r="AA66" s="164" t="s">
        <v>256</v>
      </c>
      <c r="AB66" s="38" t="s">
        <v>255</v>
      </c>
      <c r="AC66" s="38" t="s">
        <v>911</v>
      </c>
      <c r="AD66" s="202"/>
      <c r="AE66" s="158" t="b">
        <f t="shared" si="1"/>
        <v>1</v>
      </c>
    </row>
    <row r="67" s="158" customFormat="1" ht="69.75" customHeight="1" spans="4:31">
      <c r="D67" s="38">
        <v>62</v>
      </c>
      <c r="E67" s="38" t="s">
        <v>663</v>
      </c>
      <c r="F67" s="164" t="s">
        <v>302</v>
      </c>
      <c r="G67" s="164" t="s">
        <v>789</v>
      </c>
      <c r="H67" s="173" t="s">
        <v>912</v>
      </c>
      <c r="I67" s="38" t="s">
        <v>243</v>
      </c>
      <c r="J67" s="38" t="s">
        <v>250</v>
      </c>
      <c r="K67" s="38" t="s">
        <v>913</v>
      </c>
      <c r="L67" s="164" t="s">
        <v>914</v>
      </c>
      <c r="M67" s="206" t="s">
        <v>789</v>
      </c>
      <c r="N67" s="206" t="s">
        <v>307</v>
      </c>
      <c r="O67" s="182">
        <f t="shared" si="5"/>
        <v>974787.09</v>
      </c>
      <c r="P67" s="182">
        <v>900000</v>
      </c>
      <c r="Q67" s="191">
        <v>74787.09</v>
      </c>
      <c r="R67" s="42"/>
      <c r="S67" s="164" t="s">
        <v>256</v>
      </c>
      <c r="T67" s="164" t="s">
        <v>256</v>
      </c>
      <c r="U67" s="164" t="s">
        <v>256</v>
      </c>
      <c r="V67" s="164" t="s">
        <v>256</v>
      </c>
      <c r="W67" s="164" t="s">
        <v>256</v>
      </c>
      <c r="X67" s="164" t="s">
        <v>256</v>
      </c>
      <c r="Y67" s="164" t="s">
        <v>256</v>
      </c>
      <c r="Z67" s="164" t="s">
        <v>256</v>
      </c>
      <c r="AA67" s="164" t="s">
        <v>256</v>
      </c>
      <c r="AB67" s="38" t="s">
        <v>255</v>
      </c>
      <c r="AC67" s="38" t="s">
        <v>697</v>
      </c>
      <c r="AD67" s="202"/>
      <c r="AE67" s="158" t="b">
        <f t="shared" si="1"/>
        <v>1</v>
      </c>
    </row>
    <row r="68" s="158" customFormat="1" ht="69.75" customHeight="1" spans="4:31">
      <c r="D68" s="38">
        <v>63</v>
      </c>
      <c r="E68" s="38" t="s">
        <v>664</v>
      </c>
      <c r="F68" s="164" t="s">
        <v>302</v>
      </c>
      <c r="G68" s="164" t="s">
        <v>789</v>
      </c>
      <c r="H68" s="173" t="s">
        <v>915</v>
      </c>
      <c r="I68" s="38" t="s">
        <v>243</v>
      </c>
      <c r="J68" s="38" t="s">
        <v>250</v>
      </c>
      <c r="K68" s="38" t="s">
        <v>916</v>
      </c>
      <c r="L68" s="164" t="s">
        <v>917</v>
      </c>
      <c r="M68" s="206" t="s">
        <v>316</v>
      </c>
      <c r="N68" s="206" t="s">
        <v>918</v>
      </c>
      <c r="O68" s="182">
        <f t="shared" si="5"/>
        <v>312238.22</v>
      </c>
      <c r="P68" s="182">
        <v>300000</v>
      </c>
      <c r="Q68" s="191">
        <v>12238.22</v>
      </c>
      <c r="R68" s="42"/>
      <c r="S68" s="164" t="s">
        <v>256</v>
      </c>
      <c r="T68" s="164" t="s">
        <v>256</v>
      </c>
      <c r="U68" s="164" t="s">
        <v>256</v>
      </c>
      <c r="V68" s="164" t="s">
        <v>256</v>
      </c>
      <c r="W68" s="164" t="s">
        <v>256</v>
      </c>
      <c r="X68" s="164" t="s">
        <v>256</v>
      </c>
      <c r="Y68" s="164" t="s">
        <v>256</v>
      </c>
      <c r="Z68" s="164" t="s">
        <v>256</v>
      </c>
      <c r="AA68" s="164" t="s">
        <v>256</v>
      </c>
      <c r="AB68" s="38" t="s">
        <v>255</v>
      </c>
      <c r="AC68" s="38" t="s">
        <v>697</v>
      </c>
      <c r="AD68" s="202"/>
      <c r="AE68" s="158" t="b">
        <f t="shared" si="1"/>
        <v>0</v>
      </c>
    </row>
    <row r="69" s="158" customFormat="1" ht="43.5" customHeight="1" spans="4:31">
      <c r="D69" s="38">
        <v>64</v>
      </c>
      <c r="E69" s="38" t="s">
        <v>665</v>
      </c>
      <c r="F69" s="164" t="s">
        <v>302</v>
      </c>
      <c r="G69" s="164" t="s">
        <v>789</v>
      </c>
      <c r="H69" s="173" t="s">
        <v>919</v>
      </c>
      <c r="I69" s="38" t="s">
        <v>243</v>
      </c>
      <c r="J69" s="38" t="s">
        <v>282</v>
      </c>
      <c r="K69" s="38" t="s">
        <v>920</v>
      </c>
      <c r="L69" s="164" t="s">
        <v>921</v>
      </c>
      <c r="M69" s="206" t="s">
        <v>437</v>
      </c>
      <c r="N69" s="206" t="s">
        <v>438</v>
      </c>
      <c r="O69" s="182">
        <f t="shared" si="5"/>
        <v>489600</v>
      </c>
      <c r="P69" s="182">
        <v>489600</v>
      </c>
      <c r="Q69" s="191"/>
      <c r="R69" s="42"/>
      <c r="S69" s="164" t="s">
        <v>254</v>
      </c>
      <c r="T69" s="164" t="s">
        <v>256</v>
      </c>
      <c r="U69" s="164" t="s">
        <v>256</v>
      </c>
      <c r="V69" s="164" t="s">
        <v>256</v>
      </c>
      <c r="W69" s="164" t="s">
        <v>256</v>
      </c>
      <c r="X69" s="164" t="s">
        <v>257</v>
      </c>
      <c r="Y69" s="164" t="s">
        <v>437</v>
      </c>
      <c r="Z69" s="164" t="s">
        <v>256</v>
      </c>
      <c r="AA69" s="164" t="s">
        <v>256</v>
      </c>
      <c r="AB69" s="38" t="s">
        <v>255</v>
      </c>
      <c r="AC69" s="38" t="s">
        <v>906</v>
      </c>
      <c r="AD69" s="202"/>
      <c r="AE69" s="158" t="b">
        <f t="shared" si="1"/>
        <v>0</v>
      </c>
    </row>
    <row r="70" s="158" customFormat="1" ht="43.5" customHeight="1" spans="4:31">
      <c r="D70" s="38">
        <v>65</v>
      </c>
      <c r="E70" s="38" t="s">
        <v>666</v>
      </c>
      <c r="F70" s="164" t="s">
        <v>302</v>
      </c>
      <c r="G70" s="164" t="s">
        <v>789</v>
      </c>
      <c r="H70" s="173" t="s">
        <v>922</v>
      </c>
      <c r="I70" s="38" t="s">
        <v>243</v>
      </c>
      <c r="J70" s="38" t="s">
        <v>282</v>
      </c>
      <c r="K70" s="38" t="s">
        <v>923</v>
      </c>
      <c r="L70" s="164" t="s">
        <v>924</v>
      </c>
      <c r="M70" s="206" t="s">
        <v>437</v>
      </c>
      <c r="N70" s="206" t="s">
        <v>438</v>
      </c>
      <c r="O70" s="182">
        <f t="shared" si="5"/>
        <v>1303256.05</v>
      </c>
      <c r="P70" s="182">
        <v>1300000</v>
      </c>
      <c r="Q70" s="191">
        <v>3256.05</v>
      </c>
      <c r="R70" s="42"/>
      <c r="S70" s="38" t="s">
        <v>254</v>
      </c>
      <c r="T70" s="164" t="s">
        <v>256</v>
      </c>
      <c r="U70" s="164" t="s">
        <v>256</v>
      </c>
      <c r="V70" s="164" t="s">
        <v>256</v>
      </c>
      <c r="W70" s="164" t="s">
        <v>256</v>
      </c>
      <c r="X70" s="164" t="s">
        <v>257</v>
      </c>
      <c r="Y70" s="206" t="s">
        <v>437</v>
      </c>
      <c r="Z70" s="164" t="s">
        <v>256</v>
      </c>
      <c r="AA70" s="164" t="s">
        <v>256</v>
      </c>
      <c r="AB70" s="38" t="s">
        <v>255</v>
      </c>
      <c r="AC70" s="38" t="s">
        <v>906</v>
      </c>
      <c r="AD70" s="202"/>
      <c r="AE70" s="158" t="b">
        <f t="shared" si="1"/>
        <v>0</v>
      </c>
    </row>
    <row r="71" s="158" customFormat="1" ht="43.5" customHeight="1" spans="4:31">
      <c r="D71" s="38">
        <v>66</v>
      </c>
      <c r="E71" s="38" t="s">
        <v>667</v>
      </c>
      <c r="F71" s="164" t="s">
        <v>302</v>
      </c>
      <c r="G71" s="164" t="s">
        <v>789</v>
      </c>
      <c r="H71" s="173" t="s">
        <v>925</v>
      </c>
      <c r="I71" s="38" t="s">
        <v>243</v>
      </c>
      <c r="J71" s="38" t="s">
        <v>282</v>
      </c>
      <c r="K71" s="38" t="s">
        <v>926</v>
      </c>
      <c r="L71" s="164" t="s">
        <v>927</v>
      </c>
      <c r="M71" s="206" t="s">
        <v>928</v>
      </c>
      <c r="N71" s="206" t="s">
        <v>929</v>
      </c>
      <c r="O71" s="182">
        <f t="shared" si="5"/>
        <v>200000</v>
      </c>
      <c r="P71" s="182">
        <v>200000</v>
      </c>
      <c r="Q71" s="191"/>
      <c r="R71" s="42"/>
      <c r="S71" s="164" t="s">
        <v>256</v>
      </c>
      <c r="T71" s="164" t="s">
        <v>256</v>
      </c>
      <c r="U71" s="164" t="s">
        <v>256</v>
      </c>
      <c r="V71" s="164" t="s">
        <v>256</v>
      </c>
      <c r="W71" s="164" t="s">
        <v>256</v>
      </c>
      <c r="X71" s="164" t="s">
        <v>256</v>
      </c>
      <c r="Y71" s="164" t="s">
        <v>256</v>
      </c>
      <c r="Z71" s="164" t="s">
        <v>256</v>
      </c>
      <c r="AA71" s="164" t="s">
        <v>256</v>
      </c>
      <c r="AB71" s="38" t="s">
        <v>255</v>
      </c>
      <c r="AC71" s="38" t="s">
        <v>697</v>
      </c>
      <c r="AD71" s="202"/>
      <c r="AE71" s="158" t="b">
        <f t="shared" ref="AE71:AE80" si="6">G71=M71</f>
        <v>0</v>
      </c>
    </row>
    <row r="72" s="158" customFormat="1" ht="42" customHeight="1" spans="4:31">
      <c r="D72" s="38">
        <v>67</v>
      </c>
      <c r="E72" s="38" t="s">
        <v>668</v>
      </c>
      <c r="F72" s="164" t="s">
        <v>302</v>
      </c>
      <c r="G72" s="164" t="s">
        <v>789</v>
      </c>
      <c r="H72" s="173" t="s">
        <v>930</v>
      </c>
      <c r="I72" s="38" t="s">
        <v>243</v>
      </c>
      <c r="J72" s="38" t="s">
        <v>282</v>
      </c>
      <c r="K72" s="38" t="s">
        <v>931</v>
      </c>
      <c r="L72" s="164" t="s">
        <v>932</v>
      </c>
      <c r="M72" s="206" t="s">
        <v>933</v>
      </c>
      <c r="N72" s="206" t="s">
        <v>934</v>
      </c>
      <c r="O72" s="182">
        <f t="shared" si="5"/>
        <v>357110</v>
      </c>
      <c r="P72" s="182">
        <v>260000</v>
      </c>
      <c r="Q72" s="191">
        <v>97110</v>
      </c>
      <c r="R72" s="42"/>
      <c r="S72" s="164" t="s">
        <v>256</v>
      </c>
      <c r="T72" s="164" t="s">
        <v>256</v>
      </c>
      <c r="U72" s="164" t="s">
        <v>256</v>
      </c>
      <c r="V72" s="164" t="s">
        <v>256</v>
      </c>
      <c r="W72" s="164" t="s">
        <v>256</v>
      </c>
      <c r="X72" s="164" t="s">
        <v>256</v>
      </c>
      <c r="Y72" s="164" t="s">
        <v>256</v>
      </c>
      <c r="Z72" s="164" t="s">
        <v>256</v>
      </c>
      <c r="AA72" s="164" t="s">
        <v>256</v>
      </c>
      <c r="AB72" s="38" t="s">
        <v>255</v>
      </c>
      <c r="AC72" s="38" t="s">
        <v>697</v>
      </c>
      <c r="AD72" s="202"/>
      <c r="AE72" s="158" t="b">
        <f t="shared" si="6"/>
        <v>0</v>
      </c>
    </row>
    <row r="73" s="158" customFormat="1" ht="63.75" customHeight="1" spans="4:31">
      <c r="D73" s="38">
        <v>68</v>
      </c>
      <c r="E73" s="38" t="s">
        <v>669</v>
      </c>
      <c r="F73" s="164" t="s">
        <v>302</v>
      </c>
      <c r="G73" s="164" t="s">
        <v>789</v>
      </c>
      <c r="H73" s="173" t="s">
        <v>935</v>
      </c>
      <c r="I73" s="38" t="s">
        <v>243</v>
      </c>
      <c r="J73" s="38" t="s">
        <v>260</v>
      </c>
      <c r="K73" s="38" t="s">
        <v>936</v>
      </c>
      <c r="L73" s="164" t="s">
        <v>937</v>
      </c>
      <c r="M73" s="206" t="s">
        <v>938</v>
      </c>
      <c r="N73" s="206" t="s">
        <v>939</v>
      </c>
      <c r="O73" s="182">
        <f t="shared" si="5"/>
        <v>590400</v>
      </c>
      <c r="P73" s="182">
        <v>590400</v>
      </c>
      <c r="Q73" s="191"/>
      <c r="R73" s="42"/>
      <c r="S73" s="164" t="s">
        <v>254</v>
      </c>
      <c r="T73" s="164" t="s">
        <v>256</v>
      </c>
      <c r="U73" s="164" t="s">
        <v>256</v>
      </c>
      <c r="V73" s="164" t="s">
        <v>256</v>
      </c>
      <c r="W73" s="164" t="s">
        <v>256</v>
      </c>
      <c r="X73" s="164" t="s">
        <v>257</v>
      </c>
      <c r="Y73" s="164" t="s">
        <v>938</v>
      </c>
      <c r="Z73" s="164" t="s">
        <v>256</v>
      </c>
      <c r="AA73" s="164" t="s">
        <v>256</v>
      </c>
      <c r="AB73" s="38" t="s">
        <v>255</v>
      </c>
      <c r="AC73" s="38" t="s">
        <v>906</v>
      </c>
      <c r="AD73" s="202"/>
      <c r="AE73" s="158" t="b">
        <f t="shared" si="6"/>
        <v>0</v>
      </c>
    </row>
    <row r="74" s="158" customFormat="1" ht="75.75" customHeight="1" spans="4:31">
      <c r="D74" s="38">
        <v>69</v>
      </c>
      <c r="E74" s="38" t="s">
        <v>670</v>
      </c>
      <c r="F74" s="164" t="s">
        <v>302</v>
      </c>
      <c r="G74" s="164" t="s">
        <v>789</v>
      </c>
      <c r="H74" s="173" t="s">
        <v>940</v>
      </c>
      <c r="I74" s="38" t="s">
        <v>243</v>
      </c>
      <c r="J74" s="38" t="s">
        <v>282</v>
      </c>
      <c r="K74" s="38" t="s">
        <v>941</v>
      </c>
      <c r="L74" s="164" t="s">
        <v>942</v>
      </c>
      <c r="M74" s="206" t="s">
        <v>943</v>
      </c>
      <c r="N74" s="206" t="s">
        <v>944</v>
      </c>
      <c r="O74" s="182">
        <f t="shared" si="5"/>
        <v>737837.49</v>
      </c>
      <c r="P74" s="182">
        <v>737837.49</v>
      </c>
      <c r="Q74" s="191"/>
      <c r="R74" s="42"/>
      <c r="S74" s="164" t="s">
        <v>256</v>
      </c>
      <c r="T74" s="164" t="s">
        <v>256</v>
      </c>
      <c r="U74" s="164" t="s">
        <v>256</v>
      </c>
      <c r="V74" s="164" t="s">
        <v>256</v>
      </c>
      <c r="W74" s="164" t="s">
        <v>256</v>
      </c>
      <c r="X74" s="164" t="s">
        <v>256</v>
      </c>
      <c r="Y74" s="164" t="s">
        <v>256</v>
      </c>
      <c r="Z74" s="164" t="s">
        <v>256</v>
      </c>
      <c r="AA74" s="164" t="s">
        <v>256</v>
      </c>
      <c r="AB74" s="38" t="s">
        <v>255</v>
      </c>
      <c r="AC74" s="38" t="s">
        <v>945</v>
      </c>
      <c r="AD74" s="202"/>
      <c r="AE74" s="158" t="b">
        <f t="shared" si="6"/>
        <v>0</v>
      </c>
    </row>
    <row r="75" s="158" customFormat="1" ht="51" customHeight="1" spans="4:31">
      <c r="D75" s="38">
        <v>70</v>
      </c>
      <c r="E75" s="38" t="s">
        <v>671</v>
      </c>
      <c r="F75" s="164" t="s">
        <v>302</v>
      </c>
      <c r="G75" s="164" t="s">
        <v>789</v>
      </c>
      <c r="H75" s="173" t="s">
        <v>946</v>
      </c>
      <c r="I75" s="38" t="s">
        <v>243</v>
      </c>
      <c r="J75" s="38" t="s">
        <v>282</v>
      </c>
      <c r="K75" s="38" t="s">
        <v>947</v>
      </c>
      <c r="L75" s="164" t="s">
        <v>948</v>
      </c>
      <c r="M75" s="206" t="s">
        <v>938</v>
      </c>
      <c r="N75" s="206" t="s">
        <v>939</v>
      </c>
      <c r="O75" s="182">
        <f t="shared" si="5"/>
        <v>1587200</v>
      </c>
      <c r="P75" s="182">
        <v>1587200</v>
      </c>
      <c r="Q75" s="191"/>
      <c r="R75" s="42"/>
      <c r="S75" s="164" t="s">
        <v>256</v>
      </c>
      <c r="T75" s="164" t="s">
        <v>256</v>
      </c>
      <c r="U75" s="164" t="s">
        <v>256</v>
      </c>
      <c r="V75" s="164" t="s">
        <v>256</v>
      </c>
      <c r="W75" s="164" t="s">
        <v>256</v>
      </c>
      <c r="X75" s="164" t="s">
        <v>256</v>
      </c>
      <c r="Y75" s="164" t="s">
        <v>256</v>
      </c>
      <c r="Z75" s="164" t="s">
        <v>256</v>
      </c>
      <c r="AA75" s="164" t="s">
        <v>256</v>
      </c>
      <c r="AB75" s="38" t="s">
        <v>255</v>
      </c>
      <c r="AC75" s="38" t="s">
        <v>697</v>
      </c>
      <c r="AD75" s="202"/>
      <c r="AE75" s="158" t="b">
        <f t="shared" si="6"/>
        <v>0</v>
      </c>
    </row>
    <row r="76" s="158" customFormat="1" ht="83.25" customHeight="1" spans="4:31">
      <c r="D76" s="38">
        <v>71</v>
      </c>
      <c r="E76" s="38" t="s">
        <v>672</v>
      </c>
      <c r="F76" s="164" t="s">
        <v>302</v>
      </c>
      <c r="G76" s="164" t="s">
        <v>417</v>
      </c>
      <c r="H76" s="173" t="s">
        <v>949</v>
      </c>
      <c r="I76" s="38" t="s">
        <v>243</v>
      </c>
      <c r="J76" s="38" t="s">
        <v>260</v>
      </c>
      <c r="K76" s="38" t="s">
        <v>950</v>
      </c>
      <c r="L76" s="164" t="s">
        <v>951</v>
      </c>
      <c r="M76" s="206" t="s">
        <v>417</v>
      </c>
      <c r="N76" s="206" t="s">
        <v>952</v>
      </c>
      <c r="O76" s="182">
        <f t="shared" si="5"/>
        <v>2100000</v>
      </c>
      <c r="P76" s="182">
        <v>2100000</v>
      </c>
      <c r="Q76" s="191"/>
      <c r="R76" s="42"/>
      <c r="S76" s="38" t="s">
        <v>254</v>
      </c>
      <c r="T76" s="164" t="s">
        <v>256</v>
      </c>
      <c r="U76" s="164" t="s">
        <v>256</v>
      </c>
      <c r="V76" s="164" t="s">
        <v>256</v>
      </c>
      <c r="W76" s="164" t="s">
        <v>256</v>
      </c>
      <c r="X76" s="164" t="s">
        <v>257</v>
      </c>
      <c r="Y76" s="206" t="s">
        <v>417</v>
      </c>
      <c r="Z76" s="164" t="s">
        <v>256</v>
      </c>
      <c r="AA76" s="164" t="s">
        <v>256</v>
      </c>
      <c r="AB76" s="38" t="s">
        <v>258</v>
      </c>
      <c r="AC76" s="38"/>
      <c r="AD76" s="202"/>
      <c r="AE76" s="158" t="b">
        <f t="shared" si="6"/>
        <v>1</v>
      </c>
    </row>
    <row r="77" s="158" customFormat="1" ht="51.75" customHeight="1" spans="4:31">
      <c r="D77" s="38">
        <v>72</v>
      </c>
      <c r="E77" s="38" t="s">
        <v>673</v>
      </c>
      <c r="F77" s="164" t="s">
        <v>302</v>
      </c>
      <c r="G77" s="164" t="s">
        <v>417</v>
      </c>
      <c r="H77" s="173" t="s">
        <v>953</v>
      </c>
      <c r="I77" s="38" t="s">
        <v>243</v>
      </c>
      <c r="J77" s="38" t="s">
        <v>319</v>
      </c>
      <c r="K77" s="38" t="s">
        <v>954</v>
      </c>
      <c r="L77" s="164" t="s">
        <v>955</v>
      </c>
      <c r="M77" s="207" t="s">
        <v>437</v>
      </c>
      <c r="N77" s="207" t="s">
        <v>956</v>
      </c>
      <c r="O77" s="182">
        <f t="shared" si="5"/>
        <v>360000</v>
      </c>
      <c r="P77" s="182">
        <v>360000</v>
      </c>
      <c r="Q77" s="191"/>
      <c r="R77" s="42"/>
      <c r="S77" s="38" t="s">
        <v>254</v>
      </c>
      <c r="T77" s="164" t="s">
        <v>256</v>
      </c>
      <c r="U77" s="164" t="s">
        <v>256</v>
      </c>
      <c r="V77" s="164" t="s">
        <v>256</v>
      </c>
      <c r="W77" s="164" t="s">
        <v>256</v>
      </c>
      <c r="X77" s="164" t="s">
        <v>257</v>
      </c>
      <c r="Y77" s="207" t="s">
        <v>437</v>
      </c>
      <c r="Z77" s="164" t="s">
        <v>256</v>
      </c>
      <c r="AA77" s="164" t="s">
        <v>256</v>
      </c>
      <c r="AB77" s="38" t="s">
        <v>270</v>
      </c>
      <c r="AC77" s="38"/>
      <c r="AD77" s="202"/>
      <c r="AE77" s="158" t="b">
        <f t="shared" si="6"/>
        <v>0</v>
      </c>
    </row>
    <row r="78" s="158" customFormat="1" ht="54.75" customHeight="1" spans="4:31">
      <c r="D78" s="38">
        <v>73</v>
      </c>
      <c r="E78" s="38" t="s">
        <v>674</v>
      </c>
      <c r="F78" s="164" t="s">
        <v>302</v>
      </c>
      <c r="G78" s="164" t="s">
        <v>417</v>
      </c>
      <c r="H78" s="173" t="s">
        <v>957</v>
      </c>
      <c r="I78" s="38" t="s">
        <v>243</v>
      </c>
      <c r="J78" s="38" t="s">
        <v>260</v>
      </c>
      <c r="K78" s="38" t="s">
        <v>958</v>
      </c>
      <c r="L78" s="164" t="s">
        <v>959</v>
      </c>
      <c r="M78" s="164" t="s">
        <v>933</v>
      </c>
      <c r="N78" s="164" t="s">
        <v>934</v>
      </c>
      <c r="O78" s="182">
        <f t="shared" si="5"/>
        <v>1800000</v>
      </c>
      <c r="P78" s="182">
        <v>1800000</v>
      </c>
      <c r="Q78" s="191"/>
      <c r="R78" s="42"/>
      <c r="S78" s="38" t="s">
        <v>254</v>
      </c>
      <c r="T78" s="164" t="s">
        <v>256</v>
      </c>
      <c r="U78" s="164" t="s">
        <v>256</v>
      </c>
      <c r="V78" s="164" t="s">
        <v>256</v>
      </c>
      <c r="W78" s="164" t="s">
        <v>256</v>
      </c>
      <c r="X78" s="164" t="s">
        <v>257</v>
      </c>
      <c r="Y78" s="164" t="s">
        <v>933</v>
      </c>
      <c r="Z78" s="164" t="s">
        <v>256</v>
      </c>
      <c r="AA78" s="164" t="s">
        <v>256</v>
      </c>
      <c r="AB78" s="38" t="s">
        <v>270</v>
      </c>
      <c r="AC78" s="38"/>
      <c r="AD78" s="202"/>
      <c r="AE78" s="158" t="b">
        <f t="shared" si="6"/>
        <v>0</v>
      </c>
    </row>
    <row r="79" s="158" customFormat="1" ht="40.5" customHeight="1" spans="4:31">
      <c r="D79" s="38">
        <v>74</v>
      </c>
      <c r="E79" s="38" t="s">
        <v>676</v>
      </c>
      <c r="F79" s="164" t="s">
        <v>302</v>
      </c>
      <c r="G79" s="164" t="s">
        <v>417</v>
      </c>
      <c r="H79" s="173" t="s">
        <v>960</v>
      </c>
      <c r="I79" s="38" t="s">
        <v>243</v>
      </c>
      <c r="J79" s="38" t="s">
        <v>260</v>
      </c>
      <c r="K79" s="38" t="s">
        <v>961</v>
      </c>
      <c r="L79" s="164" t="s">
        <v>962</v>
      </c>
      <c r="M79" s="164" t="s">
        <v>963</v>
      </c>
      <c r="N79" s="164" t="s">
        <v>964</v>
      </c>
      <c r="O79" s="182">
        <f t="shared" si="5"/>
        <v>1785166.8</v>
      </c>
      <c r="P79" s="182">
        <v>720000</v>
      </c>
      <c r="Q79" s="191">
        <v>1065166.8</v>
      </c>
      <c r="R79" s="42"/>
      <c r="S79" s="38" t="s">
        <v>254</v>
      </c>
      <c r="T79" s="164" t="s">
        <v>256</v>
      </c>
      <c r="U79" s="164" t="s">
        <v>256</v>
      </c>
      <c r="V79" s="164" t="s">
        <v>256</v>
      </c>
      <c r="W79" s="164" t="s">
        <v>256</v>
      </c>
      <c r="X79" s="164" t="s">
        <v>257</v>
      </c>
      <c r="Y79" s="164" t="s">
        <v>963</v>
      </c>
      <c r="Z79" s="164" t="s">
        <v>256</v>
      </c>
      <c r="AA79" s="164" t="s">
        <v>256</v>
      </c>
      <c r="AB79" s="38" t="s">
        <v>270</v>
      </c>
      <c r="AC79" s="38"/>
      <c r="AD79" s="202"/>
      <c r="AE79" s="158" t="b">
        <f t="shared" si="6"/>
        <v>0</v>
      </c>
    </row>
    <row r="80" s="158" customFormat="1" ht="50.25" customHeight="1" spans="4:31">
      <c r="D80" s="38">
        <v>75</v>
      </c>
      <c r="E80" s="38" t="s">
        <v>677</v>
      </c>
      <c r="F80" s="164" t="s">
        <v>302</v>
      </c>
      <c r="G80" s="164" t="s">
        <v>417</v>
      </c>
      <c r="H80" s="173" t="s">
        <v>965</v>
      </c>
      <c r="I80" s="38" t="s">
        <v>243</v>
      </c>
      <c r="J80" s="38" t="s">
        <v>260</v>
      </c>
      <c r="K80" s="38" t="s">
        <v>966</v>
      </c>
      <c r="L80" s="164" t="s">
        <v>967</v>
      </c>
      <c r="M80" s="164" t="s">
        <v>437</v>
      </c>
      <c r="N80" s="164" t="s">
        <v>968</v>
      </c>
      <c r="O80" s="182">
        <f t="shared" si="5"/>
        <v>1655419.95</v>
      </c>
      <c r="P80" s="182">
        <v>1655419.95</v>
      </c>
      <c r="Q80" s="191"/>
      <c r="R80" s="42"/>
      <c r="S80" s="164" t="s">
        <v>256</v>
      </c>
      <c r="T80" s="164" t="s">
        <v>256</v>
      </c>
      <c r="U80" s="164" t="s">
        <v>256</v>
      </c>
      <c r="V80" s="164" t="s">
        <v>256</v>
      </c>
      <c r="W80" s="164" t="s">
        <v>256</v>
      </c>
      <c r="X80" s="164" t="s">
        <v>256</v>
      </c>
      <c r="Y80" s="164" t="s">
        <v>256</v>
      </c>
      <c r="Z80" s="164" t="s">
        <v>256</v>
      </c>
      <c r="AA80" s="164" t="s">
        <v>256</v>
      </c>
      <c r="AB80" s="38" t="s">
        <v>255</v>
      </c>
      <c r="AC80" s="38" t="s">
        <v>697</v>
      </c>
      <c r="AD80" s="202"/>
      <c r="AE80" s="158" t="b">
        <f t="shared" si="6"/>
        <v>0</v>
      </c>
    </row>
    <row r="81" ht="180" customHeight="1" spans="4:29">
      <c r="D81" s="205"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E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J6 J7 J8 J9 J10:J15 J16:J38 J40:J62 J64:J66 J69:J80">
      <formula1>INDIRECT($I6)</formula1>
    </dataValidation>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s>
  <pageMargins left="0.707638888888889" right="0.707638888888889" top="0.747916666666667" bottom="0.747916666666667" header="0.313888888888889" footer="0.313888888888889"/>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8"/>
  <sheetViews>
    <sheetView tabSelected="1" zoomScale="70" zoomScaleNormal="70" topLeftCell="K1" workbookViewId="0">
      <selection activeCell="D2" sqref="D2:AG2"/>
    </sheetView>
  </sheetViews>
  <sheetFormatPr defaultColWidth="9" defaultRowHeight="11.25" outlineLevelRow="7"/>
  <cols>
    <col min="1" max="2" width="9" style="57" hidden="1" customWidth="1"/>
    <col min="3" max="3" width="12" style="57" hidden="1" customWidth="1"/>
    <col min="4" max="4" width="5.375" style="57" customWidth="1"/>
    <col min="5" max="5" width="7.675" style="57" customWidth="1"/>
    <col min="6" max="6" width="17.3166666666667" style="57" customWidth="1"/>
    <col min="7" max="7" width="11.875" style="57" customWidth="1"/>
    <col min="8" max="8" width="13.25" style="57" customWidth="1"/>
    <col min="9" max="9" width="27.675" style="57" customWidth="1"/>
    <col min="10" max="10" width="8.75" style="58" customWidth="1"/>
    <col min="11" max="11" width="8.75" style="57" customWidth="1"/>
    <col min="12" max="12" width="25.125" style="59" customWidth="1"/>
    <col min="13" max="13" width="10.375" style="57" customWidth="1"/>
    <col min="14" max="14" width="19.1083333333333" style="57" customWidth="1"/>
    <col min="15" max="15" width="22.325" style="57" customWidth="1"/>
    <col min="16" max="16" width="18.875" style="57" customWidth="1"/>
    <col min="17" max="17" width="21.75" style="57" customWidth="1"/>
    <col min="18" max="18" width="24.825" style="57" customWidth="1"/>
    <col min="19" max="19" width="18.925" style="57" customWidth="1"/>
    <col min="20" max="20" width="24.1" style="57" customWidth="1"/>
    <col min="21" max="21" width="6.75" style="57" customWidth="1"/>
    <col min="22" max="23" width="6.5" style="57" customWidth="1"/>
    <col min="24" max="24" width="10.125" style="57" customWidth="1"/>
    <col min="25" max="25" width="18.3916666666667" style="57" customWidth="1"/>
    <col min="26" max="26" width="9.125" style="57" customWidth="1"/>
    <col min="27" max="27" width="12.375" style="57" customWidth="1"/>
    <col min="28" max="29" width="6" style="57" customWidth="1"/>
    <col min="30" max="30" width="9" style="57" customWidth="1"/>
    <col min="31" max="31" width="11.625" style="57" customWidth="1"/>
    <col min="32" max="32" width="22.5" style="57" customWidth="1"/>
    <col min="33" max="16384" width="9" style="57"/>
  </cols>
  <sheetData>
    <row r="1" s="132" customFormat="1" ht="18.75" customHeight="1" spans="4:32">
      <c r="D1" s="136" t="s">
        <v>210</v>
      </c>
      <c r="E1" s="136"/>
      <c r="F1" s="136"/>
      <c r="G1" s="137"/>
      <c r="H1" s="137"/>
      <c r="I1" s="133"/>
      <c r="J1" s="139"/>
      <c r="K1" s="137"/>
      <c r="L1" s="143"/>
      <c r="M1" s="133"/>
      <c r="N1" s="133"/>
      <c r="O1" s="133"/>
      <c r="P1" s="133"/>
      <c r="Q1" s="133"/>
      <c r="R1" s="133"/>
      <c r="S1" s="133"/>
      <c r="T1" s="133"/>
      <c r="U1" s="133"/>
      <c r="V1" s="133"/>
      <c r="W1" s="133"/>
      <c r="X1" s="133"/>
      <c r="Y1" s="133"/>
      <c r="Z1" s="133"/>
      <c r="AA1" s="133"/>
      <c r="AB1" s="133"/>
      <c r="AC1" s="133"/>
      <c r="AD1" s="133"/>
      <c r="AE1" s="133"/>
      <c r="AF1" s="133"/>
    </row>
    <row r="2" s="132" customFormat="1" ht="24" customHeight="1" spans="4:33">
      <c r="D2" s="3" t="s">
        <v>970</v>
      </c>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133" customFormat="1" ht="24" customHeight="1" spans="4:32">
      <c r="D3" s="138" t="s">
        <v>80</v>
      </c>
      <c r="E3" s="138"/>
      <c r="F3" s="138"/>
      <c r="G3" s="139" t="s">
        <v>81</v>
      </c>
      <c r="H3" s="139"/>
      <c r="I3" s="139"/>
      <c r="J3" s="139"/>
      <c r="K3" s="139"/>
      <c r="L3" s="137"/>
      <c r="M3" s="139"/>
      <c r="N3" s="139"/>
      <c r="O3" s="139"/>
      <c r="P3" s="139"/>
      <c r="Q3" s="139"/>
      <c r="R3" s="139"/>
      <c r="S3" s="139"/>
      <c r="T3" s="139"/>
      <c r="U3" s="139"/>
      <c r="V3" s="139"/>
      <c r="W3" s="139"/>
      <c r="X3" s="148" t="s">
        <v>971</v>
      </c>
      <c r="Y3" s="148"/>
      <c r="Z3" s="148"/>
      <c r="AA3" s="148"/>
      <c r="AB3" s="148"/>
      <c r="AC3" s="148"/>
      <c r="AD3" s="148"/>
      <c r="AE3" s="148"/>
      <c r="AF3" s="148"/>
    </row>
    <row r="4" s="134" customFormat="1" ht="60" customHeight="1" spans="4:33">
      <c r="D4" s="140" t="s">
        <v>2</v>
      </c>
      <c r="E4" s="140" t="s">
        <v>972</v>
      </c>
      <c r="F4" s="140" t="s">
        <v>213</v>
      </c>
      <c r="G4" s="140" t="s">
        <v>214</v>
      </c>
      <c r="H4" s="140" t="s">
        <v>215</v>
      </c>
      <c r="I4" s="140" t="s">
        <v>216</v>
      </c>
      <c r="J4" s="144" t="s">
        <v>217</v>
      </c>
      <c r="K4" s="145"/>
      <c r="L4" s="140" t="s">
        <v>218</v>
      </c>
      <c r="M4" s="140" t="s">
        <v>219</v>
      </c>
      <c r="N4" s="140" t="s">
        <v>973</v>
      </c>
      <c r="O4" s="140" t="s">
        <v>974</v>
      </c>
      <c r="P4" s="140" t="s">
        <v>221</v>
      </c>
      <c r="Q4" s="144" t="s">
        <v>222</v>
      </c>
      <c r="R4" s="149"/>
      <c r="S4" s="145"/>
      <c r="T4" s="140" t="s">
        <v>223</v>
      </c>
      <c r="U4" s="150" t="s">
        <v>224</v>
      </c>
      <c r="V4" s="144" t="s">
        <v>225</v>
      </c>
      <c r="W4" s="149"/>
      <c r="X4" s="149"/>
      <c r="Y4" s="145"/>
      <c r="Z4" s="144" t="s">
        <v>226</v>
      </c>
      <c r="AA4" s="145"/>
      <c r="AB4" s="144" t="s">
        <v>227</v>
      </c>
      <c r="AC4" s="145"/>
      <c r="AD4" s="140" t="s">
        <v>975</v>
      </c>
      <c r="AE4" s="140" t="s">
        <v>228</v>
      </c>
      <c r="AF4" s="140" t="s">
        <v>229</v>
      </c>
      <c r="AG4" s="155" t="s">
        <v>230</v>
      </c>
    </row>
    <row r="5" s="134" customFormat="1" ht="76" customHeight="1" spans="4:33">
      <c r="D5" s="141"/>
      <c r="E5" s="141"/>
      <c r="F5" s="141"/>
      <c r="G5" s="141"/>
      <c r="H5" s="141"/>
      <c r="I5" s="141"/>
      <c r="J5" s="146" t="s">
        <v>231</v>
      </c>
      <c r="K5" s="146" t="s">
        <v>232</v>
      </c>
      <c r="L5" s="141"/>
      <c r="M5" s="141"/>
      <c r="N5" s="141"/>
      <c r="O5" s="141"/>
      <c r="P5" s="141"/>
      <c r="Q5" s="150" t="s">
        <v>29</v>
      </c>
      <c r="R5" s="151" t="s">
        <v>691</v>
      </c>
      <c r="S5" s="150" t="s">
        <v>11</v>
      </c>
      <c r="T5" s="141"/>
      <c r="U5" s="150" t="s">
        <v>234</v>
      </c>
      <c r="V5" s="150" t="s">
        <v>235</v>
      </c>
      <c r="W5" s="150" t="s">
        <v>236</v>
      </c>
      <c r="X5" s="150" t="s">
        <v>237</v>
      </c>
      <c r="Y5" s="150" t="s">
        <v>238</v>
      </c>
      <c r="Z5" s="150" t="s">
        <v>239</v>
      </c>
      <c r="AA5" s="150" t="s">
        <v>240</v>
      </c>
      <c r="AB5" s="150" t="s">
        <v>241</v>
      </c>
      <c r="AC5" s="150" t="s">
        <v>242</v>
      </c>
      <c r="AD5" s="141"/>
      <c r="AE5" s="141"/>
      <c r="AF5" s="141"/>
      <c r="AG5" s="156"/>
    </row>
    <row r="6" s="135" customFormat="1" ht="176" customHeight="1" spans="1:33">
      <c r="A6" s="135" t="s">
        <v>291</v>
      </c>
      <c r="B6" s="135" t="s">
        <v>292</v>
      </c>
      <c r="C6" s="135" t="s">
        <v>293</v>
      </c>
      <c r="D6" s="142">
        <v>1</v>
      </c>
      <c r="E6" s="142">
        <v>2021</v>
      </c>
      <c r="F6" s="142" t="s">
        <v>294</v>
      </c>
      <c r="G6" s="142" t="s">
        <v>276</v>
      </c>
      <c r="H6" s="142" t="s">
        <v>263</v>
      </c>
      <c r="I6" s="147" t="s">
        <v>295</v>
      </c>
      <c r="J6" s="142" t="s">
        <v>244</v>
      </c>
      <c r="K6" s="142" t="s">
        <v>266</v>
      </c>
      <c r="L6" s="147" t="s">
        <v>296</v>
      </c>
      <c r="M6" s="142" t="s">
        <v>297</v>
      </c>
      <c r="N6" s="142" t="s">
        <v>289</v>
      </c>
      <c r="O6" s="142" t="s">
        <v>289</v>
      </c>
      <c r="P6" s="142" t="s">
        <v>289</v>
      </c>
      <c r="Q6" s="152">
        <f>R6+S6</f>
        <v>1200000</v>
      </c>
      <c r="R6" s="153">
        <v>1186014.2</v>
      </c>
      <c r="S6" s="154">
        <v>13985.8</v>
      </c>
      <c r="T6" s="154">
        <v>720000</v>
      </c>
      <c r="U6" s="142" t="s">
        <v>254</v>
      </c>
      <c r="V6" s="142" t="s">
        <v>270</v>
      </c>
      <c r="W6" s="142" t="s">
        <v>271</v>
      </c>
      <c r="X6" s="142" t="s">
        <v>298</v>
      </c>
      <c r="Y6" s="153">
        <v>72000</v>
      </c>
      <c r="Z6" s="142" t="s">
        <v>273</v>
      </c>
      <c r="AA6" s="142" t="s">
        <v>298</v>
      </c>
      <c r="AB6" s="142" t="s">
        <v>256</v>
      </c>
      <c r="AC6" s="142" t="s">
        <v>256</v>
      </c>
      <c r="AD6" s="142" t="s">
        <v>270</v>
      </c>
      <c r="AE6" s="142" t="s">
        <v>270</v>
      </c>
      <c r="AF6" s="142"/>
      <c r="AG6" s="157"/>
    </row>
    <row r="7" s="135" customFormat="1" ht="203" customHeight="1" spans="4:33">
      <c r="D7" s="142">
        <v>2</v>
      </c>
      <c r="E7" s="142">
        <v>2022</v>
      </c>
      <c r="F7" s="142" t="s">
        <v>713</v>
      </c>
      <c r="G7" s="142" t="s">
        <v>276</v>
      </c>
      <c r="H7" s="142" t="s">
        <v>263</v>
      </c>
      <c r="I7" s="147" t="s">
        <v>714</v>
      </c>
      <c r="J7" s="142" t="s">
        <v>244</v>
      </c>
      <c r="K7" s="142" t="s">
        <v>266</v>
      </c>
      <c r="L7" s="142" t="s">
        <v>715</v>
      </c>
      <c r="M7" s="142" t="s">
        <v>716</v>
      </c>
      <c r="N7" s="142" t="s">
        <v>264</v>
      </c>
      <c r="O7" s="142" t="s">
        <v>264</v>
      </c>
      <c r="P7" s="142" t="s">
        <v>717</v>
      </c>
      <c r="Q7" s="153">
        <v>8210000</v>
      </c>
      <c r="R7" s="153">
        <v>8210000</v>
      </c>
      <c r="S7" s="154"/>
      <c r="T7" s="153">
        <v>7210000</v>
      </c>
      <c r="U7" s="142" t="s">
        <v>254</v>
      </c>
      <c r="V7" s="142" t="s">
        <v>270</v>
      </c>
      <c r="W7" s="142" t="s">
        <v>271</v>
      </c>
      <c r="X7" s="142" t="s">
        <v>718</v>
      </c>
      <c r="Y7" s="153">
        <v>492600</v>
      </c>
      <c r="Z7" s="142" t="s">
        <v>273</v>
      </c>
      <c r="AA7" s="142" t="s">
        <v>718</v>
      </c>
      <c r="AB7" s="142" t="s">
        <v>256</v>
      </c>
      <c r="AC7" s="142" t="s">
        <v>256</v>
      </c>
      <c r="AD7" s="142" t="s">
        <v>270</v>
      </c>
      <c r="AE7" s="142" t="s">
        <v>270</v>
      </c>
      <c r="AF7" s="142"/>
      <c r="AG7" s="157"/>
    </row>
    <row r="8" s="135" customFormat="1" ht="198" customHeight="1" spans="4:33">
      <c r="D8" s="142">
        <v>3</v>
      </c>
      <c r="E8" s="142">
        <v>2022</v>
      </c>
      <c r="F8" s="142" t="s">
        <v>719</v>
      </c>
      <c r="G8" s="142" t="s">
        <v>276</v>
      </c>
      <c r="H8" s="142" t="s">
        <v>263</v>
      </c>
      <c r="I8" s="147" t="s">
        <v>720</v>
      </c>
      <c r="J8" s="142" t="s">
        <v>244</v>
      </c>
      <c r="K8" s="142" t="s">
        <v>266</v>
      </c>
      <c r="L8" s="142" t="s">
        <v>721</v>
      </c>
      <c r="M8" s="142" t="s">
        <v>722</v>
      </c>
      <c r="N8" s="142" t="s">
        <v>723</v>
      </c>
      <c r="O8" s="142" t="s">
        <v>723</v>
      </c>
      <c r="P8" s="142" t="s">
        <v>717</v>
      </c>
      <c r="Q8" s="153">
        <v>3000000</v>
      </c>
      <c r="R8" s="153">
        <v>3000000</v>
      </c>
      <c r="S8" s="154"/>
      <c r="T8" s="153">
        <v>2000000</v>
      </c>
      <c r="U8" s="142" t="s">
        <v>254</v>
      </c>
      <c r="V8" s="142" t="s">
        <v>270</v>
      </c>
      <c r="W8" s="142" t="s">
        <v>271</v>
      </c>
      <c r="X8" s="142" t="s">
        <v>718</v>
      </c>
      <c r="Y8" s="153">
        <v>180000</v>
      </c>
      <c r="Z8" s="142" t="s">
        <v>273</v>
      </c>
      <c r="AA8" s="142" t="s">
        <v>718</v>
      </c>
      <c r="AB8" s="142" t="s">
        <v>256</v>
      </c>
      <c r="AC8" s="142" t="s">
        <v>256</v>
      </c>
      <c r="AD8" s="142" t="s">
        <v>270</v>
      </c>
      <c r="AE8" s="142" t="s">
        <v>270</v>
      </c>
      <c r="AF8" s="142"/>
      <c r="AG8" s="157"/>
    </row>
  </sheetData>
  <autoFilter ref="A5:AG8"/>
  <mergeCells count="25">
    <mergeCell ref="D1:F1"/>
    <mergeCell ref="D2:AG2"/>
    <mergeCell ref="D3:F3"/>
    <mergeCell ref="X3:AF3"/>
    <mergeCell ref="J4:K4"/>
    <mergeCell ref="Q4:S4"/>
    <mergeCell ref="V4:Y4"/>
    <mergeCell ref="Z4:AA4"/>
    <mergeCell ref="AB4:AC4"/>
    <mergeCell ref="D4:D5"/>
    <mergeCell ref="E4:E5"/>
    <mergeCell ref="F4:F5"/>
    <mergeCell ref="G4:G5"/>
    <mergeCell ref="H4:H5"/>
    <mergeCell ref="I4:I5"/>
    <mergeCell ref="L4:L5"/>
    <mergeCell ref="M4:M5"/>
    <mergeCell ref="N4:N5"/>
    <mergeCell ref="O4:O5"/>
    <mergeCell ref="P4:P5"/>
    <mergeCell ref="T4:T5"/>
    <mergeCell ref="AD4:AD5"/>
    <mergeCell ref="AE4:AE5"/>
    <mergeCell ref="AF4:AF5"/>
    <mergeCell ref="AG4:AG5"/>
  </mergeCells>
  <dataValidations count="4">
    <dataValidation type="list" allowBlank="1" showInputMessage="1" showErrorMessage="1" sqref="J6:J8">
      <formula1>项目大类</formula1>
    </dataValidation>
    <dataValidation type="list" allowBlank="1" showInputMessage="1" showErrorMessage="1" sqref="K6">
      <formula1>INDIRECT($J6)</formula1>
    </dataValidation>
    <dataValidation type="list" allowBlank="1" showInputMessage="1" showErrorMessage="1" sqref="K7:K8">
      <formula1>INDIRECT($I7)</formula1>
    </dataValidation>
    <dataValidation type="list" allowBlank="1" showInputMessage="1" showErrorMessage="1" sqref="AE6:AE8">
      <formula1>"是,否,业主单位即资产所有者，无需移交"</formula1>
    </dataValidation>
  </dataValidations>
  <pageMargins left="0.707638888888889" right="0.707638888888889" top="0.747916666666667" bottom="0.747916666666667" header="0.313888888888889" footer="0.313888888888889"/>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41"/>
  <sheetViews>
    <sheetView zoomScale="70" zoomScaleNormal="70" topLeftCell="A22" workbookViewId="0">
      <selection activeCell="P73" sqref="P73"/>
    </sheetView>
  </sheetViews>
  <sheetFormatPr defaultColWidth="9" defaultRowHeight="13.5"/>
  <cols>
    <col min="3" max="3" width="17.125" customWidth="1"/>
    <col min="6" max="6" width="17.875" customWidth="1"/>
    <col min="9" max="9" width="25.25" customWidth="1"/>
    <col min="11" max="11" width="30.375" customWidth="1"/>
    <col min="12" max="12" width="10.625" customWidth="1"/>
    <col min="13" max="15" width="12.25" customWidth="1"/>
    <col min="20" max="20" width="14.75" customWidth="1"/>
    <col min="23" max="23" width="15.25" customWidth="1"/>
    <col min="26" max="26" width="12.375" customWidth="1"/>
  </cols>
  <sheetData>
    <row r="1" spans="1:26">
      <c r="A1" s="36" t="s">
        <v>2</v>
      </c>
      <c r="B1" s="36" t="s">
        <v>972</v>
      </c>
      <c r="C1" s="36" t="s">
        <v>213</v>
      </c>
      <c r="D1" s="36" t="s">
        <v>214</v>
      </c>
      <c r="E1" s="36" t="s">
        <v>215</v>
      </c>
      <c r="F1" s="36" t="s">
        <v>216</v>
      </c>
      <c r="G1" s="76" t="s">
        <v>217</v>
      </c>
      <c r="H1" s="77"/>
      <c r="I1" s="36" t="s">
        <v>218</v>
      </c>
      <c r="J1" s="36" t="s">
        <v>219</v>
      </c>
      <c r="K1" s="36" t="s">
        <v>220</v>
      </c>
      <c r="L1" s="36" t="s">
        <v>221</v>
      </c>
      <c r="M1" s="76" t="s">
        <v>222</v>
      </c>
      <c r="N1" s="91"/>
      <c r="O1" s="77"/>
      <c r="P1" s="36" t="s">
        <v>223</v>
      </c>
      <c r="Q1" s="35" t="s">
        <v>224</v>
      </c>
      <c r="R1" s="76" t="s">
        <v>225</v>
      </c>
      <c r="S1" s="91"/>
      <c r="T1" s="91"/>
      <c r="U1" s="77"/>
      <c r="V1" s="76" t="s">
        <v>226</v>
      </c>
      <c r="W1" s="77"/>
      <c r="X1" s="76" t="s">
        <v>227</v>
      </c>
      <c r="Y1" s="77"/>
      <c r="Z1" s="36" t="s">
        <v>228</v>
      </c>
    </row>
    <row r="2" ht="22.5" spans="1:26">
      <c r="A2" s="43"/>
      <c r="B2" s="43"/>
      <c r="C2" s="43"/>
      <c r="D2" s="43"/>
      <c r="E2" s="43"/>
      <c r="F2" s="43"/>
      <c r="G2" s="37" t="s">
        <v>231</v>
      </c>
      <c r="H2" s="37" t="s">
        <v>232</v>
      </c>
      <c r="I2" s="43"/>
      <c r="J2" s="43"/>
      <c r="K2" s="43"/>
      <c r="L2" s="43"/>
      <c r="M2" s="35" t="s">
        <v>29</v>
      </c>
      <c r="N2" s="41" t="s">
        <v>691</v>
      </c>
      <c r="O2" s="35" t="s">
        <v>11</v>
      </c>
      <c r="P2" s="43"/>
      <c r="Q2" s="35" t="s">
        <v>234</v>
      </c>
      <c r="R2" s="35" t="s">
        <v>235</v>
      </c>
      <c r="S2" s="35" t="s">
        <v>236</v>
      </c>
      <c r="T2" s="35" t="s">
        <v>237</v>
      </c>
      <c r="U2" s="35" t="s">
        <v>238</v>
      </c>
      <c r="V2" s="35" t="s">
        <v>239</v>
      </c>
      <c r="W2" s="35" t="s">
        <v>240</v>
      </c>
      <c r="X2" s="35" t="s">
        <v>241</v>
      </c>
      <c r="Y2" s="35" t="s">
        <v>242</v>
      </c>
      <c r="Z2" s="43"/>
    </row>
    <row r="3" ht="79.5" customHeight="1" spans="1:46">
      <c r="A3" s="46">
        <v>13</v>
      </c>
      <c r="B3" s="46">
        <v>2021</v>
      </c>
      <c r="C3" s="46" t="s">
        <v>115</v>
      </c>
      <c r="D3" s="46" t="s">
        <v>302</v>
      </c>
      <c r="E3" s="46" t="s">
        <v>303</v>
      </c>
      <c r="F3" s="80" t="s">
        <v>976</v>
      </c>
      <c r="G3" s="46" t="s">
        <v>244</v>
      </c>
      <c r="H3" s="46" t="s">
        <v>261</v>
      </c>
      <c r="I3" s="115" t="s">
        <v>977</v>
      </c>
      <c r="J3" s="116"/>
      <c r="K3" s="46" t="s">
        <v>978</v>
      </c>
      <c r="L3" s="46" t="s">
        <v>307</v>
      </c>
      <c r="M3" s="79">
        <v>3242340</v>
      </c>
      <c r="N3" s="92">
        <v>3000000</v>
      </c>
      <c r="O3" s="97">
        <v>242340</v>
      </c>
      <c r="P3" s="93"/>
      <c r="Q3" s="46" t="s">
        <v>254</v>
      </c>
      <c r="R3" s="46" t="s">
        <v>270</v>
      </c>
      <c r="S3" s="46" t="s">
        <v>308</v>
      </c>
      <c r="T3" s="116" t="s">
        <v>979</v>
      </c>
      <c r="U3" s="46"/>
      <c r="V3" s="46" t="s">
        <v>273</v>
      </c>
      <c r="W3" s="116" t="s">
        <v>979</v>
      </c>
      <c r="X3" s="46" t="s">
        <v>256</v>
      </c>
      <c r="Y3" s="46" t="s">
        <v>256</v>
      </c>
      <c r="Z3" s="46" t="s">
        <v>270</v>
      </c>
      <c r="AA3" t="b">
        <f>G3='[1]附表 3-1（2021-2022年）  '!G6</f>
        <v>1</v>
      </c>
      <c r="AB3" t="b">
        <f>H3='[1]附表 3-1（2021-2022年）  '!H6</f>
        <v>1</v>
      </c>
      <c r="AC3" t="b">
        <f>I3='[1]附表 3-1（2021-2022年）  '!I6</f>
        <v>1</v>
      </c>
      <c r="AD3" t="b">
        <f>J3='[1]附表 3-1（2021-2022年）  '!J6</f>
        <v>0</v>
      </c>
      <c r="AE3" t="b">
        <f>K3='[1]附表 3-1（2021-2022年）  '!K6</f>
        <v>1</v>
      </c>
      <c r="AF3" t="b">
        <f>L3='[1]附表 3-1（2021-2022年）  '!L6</f>
        <v>1</v>
      </c>
      <c r="AG3" t="b">
        <f>M3='[1]附表 3-1（2021-2022年）  '!M6</f>
        <v>1</v>
      </c>
      <c r="AH3" t="b">
        <f>N3='[1]附表 3-1（2021-2022年）  '!N6</f>
        <v>1</v>
      </c>
      <c r="AI3" t="b">
        <f>O3='[1]附表 3-1（2021-2022年）  '!O6</f>
        <v>1</v>
      </c>
      <c r="AJ3" t="b">
        <f>P3='[1]附表 3-1（2021-2022年）  '!P6</f>
        <v>1</v>
      </c>
      <c r="AK3" t="b">
        <f>Q3='[1]附表 3-1（2021-2022年）  '!Q6</f>
        <v>1</v>
      </c>
      <c r="AL3" t="b">
        <f>R3='[1]附表 3-1（2021-2022年）  '!R6</f>
        <v>1</v>
      </c>
      <c r="AM3" t="b">
        <f>S3='[1]附表 3-1（2021-2022年）  '!S6</f>
        <v>1</v>
      </c>
      <c r="AN3" t="b">
        <f>T3='[1]附表 3-1（2021-2022年）  '!T6</f>
        <v>1</v>
      </c>
      <c r="AO3" t="b">
        <f>U3='[1]附表 3-1（2021-2022年）  '!U6</f>
        <v>1</v>
      </c>
      <c r="AP3" t="b">
        <f>V3='[1]附表 3-1（2021-2022年）  '!V6</f>
        <v>1</v>
      </c>
      <c r="AQ3" t="b">
        <f>W3='[1]附表 3-1（2021-2022年）  '!W6</f>
        <v>1</v>
      </c>
      <c r="AR3" t="b">
        <f>X3='[1]附表 3-1（2021-2022年）  '!X6</f>
        <v>1</v>
      </c>
      <c r="AS3" t="b">
        <f>Y3='[1]附表 3-1（2021-2022年）  '!Y6</f>
        <v>1</v>
      </c>
      <c r="AT3" t="b">
        <f>Z3='[1]附表 3-1（2021-2022年）  '!Z6</f>
        <v>1</v>
      </c>
    </row>
    <row r="4" ht="60" customHeight="1" spans="1:46">
      <c r="A4" s="46">
        <v>14</v>
      </c>
      <c r="B4" s="46">
        <v>2021</v>
      </c>
      <c r="C4" s="46" t="s">
        <v>119</v>
      </c>
      <c r="D4" s="66" t="s">
        <v>302</v>
      </c>
      <c r="E4" s="66" t="s">
        <v>303</v>
      </c>
      <c r="F4" s="66" t="s">
        <v>313</v>
      </c>
      <c r="G4" s="66" t="s">
        <v>244</v>
      </c>
      <c r="H4" s="66" t="s">
        <v>261</v>
      </c>
      <c r="I4" s="117" t="s">
        <v>980</v>
      </c>
      <c r="J4" s="66" t="s">
        <v>315</v>
      </c>
      <c r="K4" s="118" t="s">
        <v>981</v>
      </c>
      <c r="L4" s="66" t="s">
        <v>317</v>
      </c>
      <c r="M4" s="82">
        <v>7384942.56</v>
      </c>
      <c r="N4" s="98">
        <v>7359542.56</v>
      </c>
      <c r="O4" s="98">
        <v>25400</v>
      </c>
      <c r="P4" s="66"/>
      <c r="Q4" s="66" t="s">
        <v>254</v>
      </c>
      <c r="R4" s="66" t="s">
        <v>270</v>
      </c>
      <c r="S4" s="66" t="s">
        <v>308</v>
      </c>
      <c r="T4" s="66" t="s">
        <v>318</v>
      </c>
      <c r="U4" s="66"/>
      <c r="V4" s="66" t="s">
        <v>273</v>
      </c>
      <c r="W4" s="66" t="s">
        <v>318</v>
      </c>
      <c r="X4" s="66" t="s">
        <v>256</v>
      </c>
      <c r="Y4" s="66" t="s">
        <v>256</v>
      </c>
      <c r="Z4" s="66" t="s">
        <v>270</v>
      </c>
      <c r="AA4" t="b">
        <f>G4='[1]附表 3-1（2021-2022年）  '!G7</f>
        <v>1</v>
      </c>
      <c r="AB4" t="b">
        <f>H4='[1]附表 3-1（2021-2022年）  '!H7</f>
        <v>1</v>
      </c>
      <c r="AC4" t="b">
        <f>I4='[1]附表 3-1（2021-2022年）  '!I7</f>
        <v>1</v>
      </c>
      <c r="AD4" t="b">
        <f>J4='[1]附表 3-1（2021-2022年）  '!J7</f>
        <v>1</v>
      </c>
      <c r="AE4" t="b">
        <f>K4='[1]附表 3-1（2021-2022年）  '!K7</f>
        <v>1</v>
      </c>
      <c r="AF4" t="b">
        <f>L4='[1]附表 3-1（2021-2022年）  '!L7</f>
        <v>1</v>
      </c>
      <c r="AG4" t="b">
        <f>M4='[1]附表 3-1（2021-2022年）  '!M7</f>
        <v>1</v>
      </c>
      <c r="AH4" t="b">
        <f>N4='[1]附表 3-1（2021-2022年）  '!N7</f>
        <v>1</v>
      </c>
      <c r="AI4" t="b">
        <f>O4='[1]附表 3-1（2021-2022年）  '!O7</f>
        <v>1</v>
      </c>
      <c r="AJ4" t="b">
        <f>P4='[1]附表 3-1（2021-2022年）  '!P7</f>
        <v>1</v>
      </c>
      <c r="AK4" t="b">
        <f>Q4='[1]附表 3-1（2021-2022年）  '!Q7</f>
        <v>1</v>
      </c>
      <c r="AL4" t="b">
        <f>R4='[1]附表 3-1（2021-2022年）  '!R7</f>
        <v>1</v>
      </c>
      <c r="AM4" t="b">
        <f>S4='[1]附表 3-1（2021-2022年）  '!S7</f>
        <v>1</v>
      </c>
      <c r="AN4" t="b">
        <f>T4='[1]附表 3-1（2021-2022年）  '!T7</f>
        <v>1</v>
      </c>
      <c r="AO4" t="b">
        <f>U4='[1]附表 3-1（2021-2022年）  '!U7</f>
        <v>1</v>
      </c>
      <c r="AP4" t="b">
        <f>V4='[1]附表 3-1（2021-2022年）  '!V7</f>
        <v>1</v>
      </c>
      <c r="AQ4" t="b">
        <f>W4='[1]附表 3-1（2021-2022年）  '!W7</f>
        <v>1</v>
      </c>
      <c r="AR4" t="b">
        <f>X4='[1]附表 3-1（2021-2022年）  '!X7</f>
        <v>1</v>
      </c>
      <c r="AS4" t="b">
        <f>Y4='[1]附表 3-1（2021-2022年）  '!Y7</f>
        <v>1</v>
      </c>
      <c r="AT4" t="b">
        <f>Z4='[1]附表 3-1（2021-2022年）  '!Z7</f>
        <v>1</v>
      </c>
    </row>
    <row r="5" ht="60" customHeight="1" spans="1:46">
      <c r="A5" s="46">
        <v>15</v>
      </c>
      <c r="B5" s="46">
        <v>2022</v>
      </c>
      <c r="C5" s="64" t="s">
        <v>630</v>
      </c>
      <c r="D5" s="67"/>
      <c r="E5" s="67"/>
      <c r="F5" s="67"/>
      <c r="G5" s="67"/>
      <c r="H5" s="67"/>
      <c r="I5" s="119"/>
      <c r="J5" s="67"/>
      <c r="K5" s="120"/>
      <c r="L5" s="67"/>
      <c r="M5" s="83"/>
      <c r="N5" s="99"/>
      <c r="O5" s="99"/>
      <c r="P5" s="67"/>
      <c r="Q5" s="67"/>
      <c r="R5" s="67"/>
      <c r="S5" s="67"/>
      <c r="T5" s="67"/>
      <c r="U5" s="67"/>
      <c r="V5" s="67"/>
      <c r="W5" s="67"/>
      <c r="X5" s="67"/>
      <c r="Y5" s="67"/>
      <c r="Z5" s="67"/>
      <c r="AA5" t="b">
        <f>G5='[1]附表 3-1（2021-2022年）  '!G8</f>
        <v>1</v>
      </c>
      <c r="AB5" t="b">
        <f>H5='[1]附表 3-1（2021-2022年）  '!H8</f>
        <v>1</v>
      </c>
      <c r="AC5" t="b">
        <f>I5='[1]附表 3-1（2021-2022年）  '!I8</f>
        <v>1</v>
      </c>
      <c r="AD5" t="b">
        <f>J5='[1]附表 3-1（2021-2022年）  '!J8</f>
        <v>1</v>
      </c>
      <c r="AE5" t="b">
        <f>K5='[1]附表 3-1（2021-2022年）  '!K8</f>
        <v>1</v>
      </c>
      <c r="AF5" t="b">
        <f>L5='[1]附表 3-1（2021-2022年）  '!L8</f>
        <v>1</v>
      </c>
      <c r="AG5" t="b">
        <f>M5='[1]附表 3-1（2021-2022年）  '!M8</f>
        <v>1</v>
      </c>
      <c r="AH5" t="b">
        <f>N5='[1]附表 3-1（2021-2022年）  '!N8</f>
        <v>1</v>
      </c>
      <c r="AI5" t="b">
        <f>O5='[1]附表 3-1（2021-2022年）  '!O8</f>
        <v>1</v>
      </c>
      <c r="AJ5" t="b">
        <f>P5='[1]附表 3-1（2021-2022年）  '!P8</f>
        <v>1</v>
      </c>
      <c r="AK5" t="b">
        <f>Q5='[1]附表 3-1（2021-2022年）  '!Q8</f>
        <v>1</v>
      </c>
      <c r="AL5" t="b">
        <f>R5='[1]附表 3-1（2021-2022年）  '!R8</f>
        <v>1</v>
      </c>
      <c r="AM5" t="b">
        <f>S5='[1]附表 3-1（2021-2022年）  '!S8</f>
        <v>1</v>
      </c>
      <c r="AN5" t="b">
        <f>T5='[1]附表 3-1（2021-2022年）  '!T8</f>
        <v>1</v>
      </c>
      <c r="AO5" t="b">
        <f>U5='[1]附表 3-1（2021-2022年）  '!U8</f>
        <v>1</v>
      </c>
      <c r="AP5" t="b">
        <f>V5='[1]附表 3-1（2021-2022年）  '!V8</f>
        <v>1</v>
      </c>
      <c r="AQ5" t="b">
        <f>W5='[1]附表 3-1（2021-2022年）  '!W8</f>
        <v>1</v>
      </c>
      <c r="AR5" t="b">
        <f>X5='[1]附表 3-1（2021-2022年）  '!X8</f>
        <v>1</v>
      </c>
      <c r="AS5" t="b">
        <f>Y5='[1]附表 3-1（2021-2022年）  '!Y8</f>
        <v>1</v>
      </c>
      <c r="AT5" t="b">
        <f>Z5='[1]附表 3-1（2021-2022年）  '!Z8</f>
        <v>1</v>
      </c>
    </row>
    <row r="6" ht="57.75" customHeight="1" spans="1:46">
      <c r="A6" s="46">
        <v>16</v>
      </c>
      <c r="B6" s="46">
        <v>2021</v>
      </c>
      <c r="C6" s="46" t="s">
        <v>121</v>
      </c>
      <c r="D6" s="66" t="s">
        <v>302</v>
      </c>
      <c r="E6" s="66" t="s">
        <v>303</v>
      </c>
      <c r="F6" s="66" t="s">
        <v>320</v>
      </c>
      <c r="G6" s="66" t="s">
        <v>244</v>
      </c>
      <c r="H6" s="66" t="s">
        <v>311</v>
      </c>
      <c r="I6" s="66" t="s">
        <v>321</v>
      </c>
      <c r="J6" s="66"/>
      <c r="K6" s="121" t="s">
        <v>981</v>
      </c>
      <c r="L6" s="118" t="s">
        <v>982</v>
      </c>
      <c r="M6" s="82">
        <v>8750925</v>
      </c>
      <c r="N6" s="98">
        <v>8639488</v>
      </c>
      <c r="O6" s="98">
        <v>111437</v>
      </c>
      <c r="P6" s="66"/>
      <c r="Q6" s="66" t="s">
        <v>256</v>
      </c>
      <c r="R6" s="66" t="s">
        <v>256</v>
      </c>
      <c r="S6" s="66" t="s">
        <v>256</v>
      </c>
      <c r="T6" s="66" t="s">
        <v>256</v>
      </c>
      <c r="U6" s="66" t="s">
        <v>256</v>
      </c>
      <c r="V6" s="66" t="s">
        <v>256</v>
      </c>
      <c r="W6" s="66" t="s">
        <v>256</v>
      </c>
      <c r="X6" s="66" t="s">
        <v>256</v>
      </c>
      <c r="Y6" s="66" t="s">
        <v>256</v>
      </c>
      <c r="Z6" s="66" t="s">
        <v>255</v>
      </c>
      <c r="AA6" t="b">
        <f>G6='[1]附表 3-1（2021-2022年）  '!G9</f>
        <v>1</v>
      </c>
      <c r="AB6" t="b">
        <f>H6='[1]附表 3-1（2021-2022年）  '!H9</f>
        <v>1</v>
      </c>
      <c r="AC6" t="b">
        <f>I6='[1]附表 3-1（2021-2022年）  '!I9</f>
        <v>1</v>
      </c>
      <c r="AD6" t="b">
        <f>J6='[1]附表 3-1（2021-2022年）  '!J9</f>
        <v>1</v>
      </c>
      <c r="AE6" t="b">
        <f>K6='[1]附表 3-1（2021-2022年）  '!K9</f>
        <v>1</v>
      </c>
      <c r="AF6" t="b">
        <f>L6='[1]附表 3-1（2021-2022年）  '!L9</f>
        <v>1</v>
      </c>
      <c r="AG6" t="b">
        <f>M6='[1]附表 3-1（2021-2022年）  '!M9</f>
        <v>1</v>
      </c>
      <c r="AH6" t="b">
        <f>N6='[1]附表 3-1（2021-2022年）  '!N9</f>
        <v>1</v>
      </c>
      <c r="AI6" t="b">
        <f>O6='[1]附表 3-1（2021-2022年）  '!O9</f>
        <v>1</v>
      </c>
      <c r="AJ6" t="b">
        <f>P6='[1]附表 3-1（2021-2022年）  '!P9</f>
        <v>1</v>
      </c>
      <c r="AK6" t="b">
        <f>Q6='[1]附表 3-1（2021-2022年）  '!Q9</f>
        <v>1</v>
      </c>
      <c r="AL6" t="b">
        <f>R6='[1]附表 3-1（2021-2022年）  '!R9</f>
        <v>1</v>
      </c>
      <c r="AM6" t="b">
        <f>S6='[1]附表 3-1（2021-2022年）  '!S9</f>
        <v>1</v>
      </c>
      <c r="AN6" t="b">
        <f>T6='[1]附表 3-1（2021-2022年）  '!T9</f>
        <v>1</v>
      </c>
      <c r="AO6" t="b">
        <f>U6='[1]附表 3-1（2021-2022年）  '!U9</f>
        <v>1</v>
      </c>
      <c r="AP6" t="b">
        <f>V6='[1]附表 3-1（2021-2022年）  '!V9</f>
        <v>1</v>
      </c>
      <c r="AQ6" t="b">
        <f>W6='[1]附表 3-1（2021-2022年）  '!W9</f>
        <v>1</v>
      </c>
      <c r="AR6" t="b">
        <f>X6='[1]附表 3-1（2021-2022年）  '!X9</f>
        <v>1</v>
      </c>
      <c r="AS6" t="b">
        <f>Y6='[1]附表 3-1（2021-2022年）  '!Y9</f>
        <v>1</v>
      </c>
      <c r="AT6" t="b">
        <f>Z6='[1]附表 3-1（2021-2022年）  '!Z9</f>
        <v>1</v>
      </c>
    </row>
    <row r="7" ht="57.75" customHeight="1" spans="1:46">
      <c r="A7" s="46">
        <v>17</v>
      </c>
      <c r="B7" s="46">
        <v>2022</v>
      </c>
      <c r="C7" s="64" t="s">
        <v>628</v>
      </c>
      <c r="D7" s="67"/>
      <c r="E7" s="67"/>
      <c r="F7" s="67"/>
      <c r="G7" s="67"/>
      <c r="H7" s="67"/>
      <c r="I7" s="67"/>
      <c r="J7" s="67"/>
      <c r="K7" s="122"/>
      <c r="L7" s="120"/>
      <c r="M7" s="83"/>
      <c r="N7" s="99"/>
      <c r="O7" s="99"/>
      <c r="P7" s="67"/>
      <c r="Q7" s="67"/>
      <c r="R7" s="67"/>
      <c r="S7" s="67"/>
      <c r="T7" s="67"/>
      <c r="U7" s="67"/>
      <c r="V7" s="67"/>
      <c r="W7" s="67"/>
      <c r="X7" s="67"/>
      <c r="Y7" s="67"/>
      <c r="Z7" s="67"/>
      <c r="AA7" t="b">
        <f>G7='[1]附表 3-1（2021-2022年）  '!G10</f>
        <v>1</v>
      </c>
      <c r="AB7" t="b">
        <f>H7='[1]附表 3-1（2021-2022年）  '!H10</f>
        <v>1</v>
      </c>
      <c r="AC7" t="b">
        <f>I7='[1]附表 3-1（2021-2022年）  '!I10</f>
        <v>1</v>
      </c>
      <c r="AD7" t="b">
        <f>J7='[1]附表 3-1（2021-2022年）  '!J10</f>
        <v>1</v>
      </c>
      <c r="AE7" t="b">
        <f>K7='[1]附表 3-1（2021-2022年）  '!K10</f>
        <v>1</v>
      </c>
      <c r="AF7" t="b">
        <f>L7='[1]附表 3-1（2021-2022年）  '!L10</f>
        <v>1</v>
      </c>
      <c r="AG7" t="b">
        <f>M7='[1]附表 3-1（2021-2022年）  '!M10</f>
        <v>1</v>
      </c>
      <c r="AH7" t="b">
        <f>N7='[1]附表 3-1（2021-2022年）  '!N10</f>
        <v>1</v>
      </c>
      <c r="AI7" t="b">
        <f>O7='[1]附表 3-1（2021-2022年）  '!O10</f>
        <v>1</v>
      </c>
      <c r="AJ7" t="b">
        <f>P7='[1]附表 3-1（2021-2022年）  '!P10</f>
        <v>1</v>
      </c>
      <c r="AK7" t="b">
        <f>Q7='[1]附表 3-1（2021-2022年）  '!Q10</f>
        <v>1</v>
      </c>
      <c r="AL7" t="b">
        <f>R7='[1]附表 3-1（2021-2022年）  '!R10</f>
        <v>1</v>
      </c>
      <c r="AM7" t="b">
        <f>S7='[1]附表 3-1（2021-2022年）  '!S10</f>
        <v>1</v>
      </c>
      <c r="AN7" t="b">
        <f>T7='[1]附表 3-1（2021-2022年）  '!T10</f>
        <v>1</v>
      </c>
      <c r="AO7" t="b">
        <f>U7='[1]附表 3-1（2021-2022年）  '!U10</f>
        <v>1</v>
      </c>
      <c r="AP7" t="b">
        <f>V7='[1]附表 3-1（2021-2022年）  '!V10</f>
        <v>1</v>
      </c>
      <c r="AQ7" t="b">
        <f>W7='[1]附表 3-1（2021-2022年）  '!W10</f>
        <v>1</v>
      </c>
      <c r="AR7" t="b">
        <f>X7='[1]附表 3-1（2021-2022年）  '!X10</f>
        <v>1</v>
      </c>
      <c r="AS7" t="b">
        <f>Y7='[1]附表 3-1（2021-2022年）  '!Y10</f>
        <v>1</v>
      </c>
      <c r="AT7" t="b">
        <f>Z7='[1]附表 3-1（2021-2022年）  '!Z10</f>
        <v>1</v>
      </c>
    </row>
    <row r="8" ht="108.75" customHeight="1" spans="1:46">
      <c r="A8" s="46">
        <v>18</v>
      </c>
      <c r="B8" s="46">
        <v>2021</v>
      </c>
      <c r="C8" s="46" t="s">
        <v>124</v>
      </c>
      <c r="D8" s="46" t="s">
        <v>302</v>
      </c>
      <c r="E8" s="46" t="s">
        <v>328</v>
      </c>
      <c r="F8" s="78" t="s">
        <v>329</v>
      </c>
      <c r="G8" s="46" t="s">
        <v>244</v>
      </c>
      <c r="H8" s="46" t="s">
        <v>266</v>
      </c>
      <c r="I8" s="78" t="s">
        <v>330</v>
      </c>
      <c r="J8" s="46" t="s">
        <v>331</v>
      </c>
      <c r="K8" s="116" t="s">
        <v>981</v>
      </c>
      <c r="L8" s="46" t="s">
        <v>328</v>
      </c>
      <c r="M8" s="79">
        <v>3100000</v>
      </c>
      <c r="N8" s="92">
        <v>3100000</v>
      </c>
      <c r="O8" s="93"/>
      <c r="P8" s="93"/>
      <c r="Q8" s="46" t="s">
        <v>254</v>
      </c>
      <c r="R8" s="46" t="s">
        <v>270</v>
      </c>
      <c r="S8" s="46" t="s">
        <v>271</v>
      </c>
      <c r="T8" s="46" t="s">
        <v>332</v>
      </c>
      <c r="U8" s="46"/>
      <c r="V8" s="46" t="s">
        <v>273</v>
      </c>
      <c r="W8" s="46" t="s">
        <v>332</v>
      </c>
      <c r="X8" s="46" t="s">
        <v>256</v>
      </c>
      <c r="Y8" s="46" t="s">
        <v>256</v>
      </c>
      <c r="Z8" s="116" t="s">
        <v>270</v>
      </c>
      <c r="AA8" t="b">
        <f>G8='[1]附表 3-1（2021-2022年）  '!G11</f>
        <v>1</v>
      </c>
      <c r="AB8" t="b">
        <f>H8='[1]附表 3-1（2021-2022年）  '!H11</f>
        <v>1</v>
      </c>
      <c r="AC8" t="b">
        <f>I8='[1]附表 3-1（2021-2022年）  '!I11</f>
        <v>1</v>
      </c>
      <c r="AD8" t="b">
        <f>J8='[1]附表 3-1（2021-2022年）  '!J11</f>
        <v>1</v>
      </c>
      <c r="AE8" t="b">
        <f>K8='[1]附表 3-1（2021-2022年）  '!K11</f>
        <v>1</v>
      </c>
      <c r="AF8" t="b">
        <f>L8='[1]附表 3-1（2021-2022年）  '!L11</f>
        <v>1</v>
      </c>
      <c r="AG8" t="b">
        <f>M8='[1]附表 3-1（2021-2022年）  '!M11</f>
        <v>1</v>
      </c>
      <c r="AH8" t="b">
        <f>N8='[1]附表 3-1（2021-2022年）  '!N11</f>
        <v>1</v>
      </c>
      <c r="AI8" t="b">
        <f>O8='[1]附表 3-1（2021-2022年）  '!O11</f>
        <v>1</v>
      </c>
      <c r="AJ8" t="b">
        <f>P8='[1]附表 3-1（2021-2022年）  '!P11</f>
        <v>1</v>
      </c>
      <c r="AK8" t="b">
        <f>Q8='[1]附表 3-1（2021-2022年）  '!Q11</f>
        <v>1</v>
      </c>
      <c r="AL8" t="b">
        <f>R8='[1]附表 3-1（2021-2022年）  '!R11</f>
        <v>1</v>
      </c>
      <c r="AM8" t="b">
        <f>S8='[1]附表 3-1（2021-2022年）  '!S11</f>
        <v>1</v>
      </c>
      <c r="AN8" t="b">
        <f>T8='[1]附表 3-1（2021-2022年）  '!T11</f>
        <v>1</v>
      </c>
      <c r="AO8" t="b">
        <f>U8='[1]附表 3-1（2021-2022年）  '!U11</f>
        <v>1</v>
      </c>
      <c r="AP8" t="b">
        <f>V8='[1]附表 3-1（2021-2022年）  '!V11</f>
        <v>1</v>
      </c>
      <c r="AQ8" t="b">
        <f>W8='[1]附表 3-1（2021-2022年）  '!W11</f>
        <v>1</v>
      </c>
      <c r="AR8" t="b">
        <f>X8='[1]附表 3-1（2021-2022年）  '!X11</f>
        <v>1</v>
      </c>
      <c r="AS8" t="b">
        <f>Y8='[1]附表 3-1（2021-2022年）  '!Y11</f>
        <v>1</v>
      </c>
      <c r="AT8" t="b">
        <f>Z8='[1]附表 3-1（2021-2022年）  '!Z11</f>
        <v>1</v>
      </c>
    </row>
    <row r="9" ht="98.25" customHeight="1" spans="1:46">
      <c r="A9" s="46">
        <v>19</v>
      </c>
      <c r="B9" s="46">
        <v>2022</v>
      </c>
      <c r="C9" s="68" t="s">
        <v>632</v>
      </c>
      <c r="D9" s="46" t="s">
        <v>302</v>
      </c>
      <c r="E9" s="65" t="s">
        <v>789</v>
      </c>
      <c r="F9" s="80" t="s">
        <v>790</v>
      </c>
      <c r="G9" s="65" t="s">
        <v>244</v>
      </c>
      <c r="H9" s="65" t="s">
        <v>311</v>
      </c>
      <c r="I9" s="84" t="s">
        <v>321</v>
      </c>
      <c r="J9" s="46" t="s">
        <v>791</v>
      </c>
      <c r="K9" s="116" t="s">
        <v>981</v>
      </c>
      <c r="L9" s="64" t="s">
        <v>792</v>
      </c>
      <c r="M9" s="123">
        <v>486108.38</v>
      </c>
      <c r="N9" s="123">
        <v>486108.38</v>
      </c>
      <c r="O9" s="94"/>
      <c r="P9" s="95"/>
      <c r="Q9" s="65" t="s">
        <v>254</v>
      </c>
      <c r="R9" s="46" t="s">
        <v>270</v>
      </c>
      <c r="S9" s="46" t="s">
        <v>308</v>
      </c>
      <c r="T9" s="129" t="s">
        <v>979</v>
      </c>
      <c r="U9" s="65"/>
      <c r="V9" s="46" t="s">
        <v>273</v>
      </c>
      <c r="W9" s="129" t="s">
        <v>979</v>
      </c>
      <c r="X9" s="46" t="s">
        <v>256</v>
      </c>
      <c r="Y9" s="46" t="s">
        <v>256</v>
      </c>
      <c r="Z9" s="130" t="s">
        <v>270</v>
      </c>
      <c r="AA9" t="b">
        <f>G9='[1]附表 3-1（2021-2022年）  '!G12</f>
        <v>1</v>
      </c>
      <c r="AB9" t="b">
        <f>H9='[1]附表 3-1（2021-2022年）  '!H12</f>
        <v>1</v>
      </c>
      <c r="AC9" t="b">
        <f>I9='[1]附表 3-1（2021-2022年）  '!I12</f>
        <v>1</v>
      </c>
      <c r="AD9" t="b">
        <f>J9='[1]附表 3-1（2021-2022年）  '!J12</f>
        <v>1</v>
      </c>
      <c r="AE9" t="b">
        <f>K9='[1]附表 3-1（2021-2022年）  '!K12</f>
        <v>1</v>
      </c>
      <c r="AF9" t="b">
        <f>L9='[1]附表 3-1（2021-2022年）  '!L12</f>
        <v>1</v>
      </c>
      <c r="AG9" t="b">
        <f>M9='[1]附表 3-1（2021-2022年）  '!M12</f>
        <v>0</v>
      </c>
      <c r="AH9" t="b">
        <f>N9='[1]附表 3-1（2021-2022年）  '!N12</f>
        <v>0</v>
      </c>
      <c r="AI9" t="b">
        <f>O9='[1]附表 3-1（2021-2022年）  '!O12</f>
        <v>1</v>
      </c>
      <c r="AJ9" t="b">
        <f>P9='[1]附表 3-1（2021-2022年）  '!P12</f>
        <v>1</v>
      </c>
      <c r="AK9" t="b">
        <f>Q9='[1]附表 3-1（2021-2022年）  '!Q12</f>
        <v>1</v>
      </c>
      <c r="AL9" t="b">
        <f>R9='[1]附表 3-1（2021-2022年）  '!R12</f>
        <v>1</v>
      </c>
      <c r="AM9" t="b">
        <f>S9='[1]附表 3-1（2021-2022年）  '!S12</f>
        <v>1</v>
      </c>
      <c r="AN9" t="b">
        <f>T9='[1]附表 3-1（2021-2022年）  '!T12</f>
        <v>1</v>
      </c>
      <c r="AO9" t="b">
        <f>U9='[1]附表 3-1（2021-2022年）  '!U12</f>
        <v>1</v>
      </c>
      <c r="AP9" t="b">
        <f>V9='[1]附表 3-1（2021-2022年）  '!V12</f>
        <v>1</v>
      </c>
      <c r="AQ9" t="b">
        <f>W9='[1]附表 3-1（2021-2022年）  '!W12</f>
        <v>1</v>
      </c>
      <c r="AR9" t="b">
        <f>X9='[1]附表 3-1（2021-2022年）  '!X12</f>
        <v>1</v>
      </c>
      <c r="AS9" t="b">
        <f>Y9='[1]附表 3-1（2021-2022年）  '!Y12</f>
        <v>1</v>
      </c>
      <c r="AT9" t="b">
        <f>Z9='[1]附表 3-1（2021-2022年）  '!Z12</f>
        <v>1</v>
      </c>
    </row>
    <row r="10" ht="98.25" customHeight="1" spans="1:46">
      <c r="A10" s="46">
        <v>20</v>
      </c>
      <c r="B10" s="46">
        <v>2022</v>
      </c>
      <c r="C10" s="69"/>
      <c r="D10" s="46" t="s">
        <v>302</v>
      </c>
      <c r="E10" s="65" t="s">
        <v>789</v>
      </c>
      <c r="F10" s="80" t="s">
        <v>794</v>
      </c>
      <c r="G10" s="65" t="s">
        <v>244</v>
      </c>
      <c r="H10" s="65" t="s">
        <v>250</v>
      </c>
      <c r="I10" s="84" t="s">
        <v>795</v>
      </c>
      <c r="J10" s="46" t="s">
        <v>796</v>
      </c>
      <c r="K10" s="116" t="s">
        <v>981</v>
      </c>
      <c r="L10" s="64" t="s">
        <v>792</v>
      </c>
      <c r="M10" s="123">
        <v>1626000</v>
      </c>
      <c r="N10" s="123">
        <v>1626000</v>
      </c>
      <c r="O10" s="94"/>
      <c r="P10" s="95"/>
      <c r="Q10" s="46" t="s">
        <v>254</v>
      </c>
      <c r="R10" s="46" t="s">
        <v>270</v>
      </c>
      <c r="S10" s="46" t="s">
        <v>308</v>
      </c>
      <c r="T10" s="129" t="s">
        <v>979</v>
      </c>
      <c r="U10" s="65"/>
      <c r="V10" s="46" t="s">
        <v>273</v>
      </c>
      <c r="W10" s="129" t="s">
        <v>979</v>
      </c>
      <c r="X10" s="46" t="s">
        <v>256</v>
      </c>
      <c r="Y10" s="46" t="s">
        <v>256</v>
      </c>
      <c r="Z10" s="130" t="s">
        <v>270</v>
      </c>
      <c r="AA10" t="b">
        <f>G10='[1]附表 3-1（2021-2022年）  '!G13</f>
        <v>1</v>
      </c>
      <c r="AB10" t="b">
        <f>H10='[1]附表 3-1（2021-2022年）  '!H13</f>
        <v>1</v>
      </c>
      <c r="AC10" t="b">
        <f>I10='[1]附表 3-1（2021-2022年）  '!I13</f>
        <v>1</v>
      </c>
      <c r="AD10" t="b">
        <f>J10='[1]附表 3-1（2021-2022年）  '!J13</f>
        <v>1</v>
      </c>
      <c r="AE10" t="b">
        <f>K10='[1]附表 3-1（2021-2022年）  '!K13</f>
        <v>1</v>
      </c>
      <c r="AF10" t="b">
        <f>L10='[1]附表 3-1（2021-2022年）  '!L13</f>
        <v>1</v>
      </c>
      <c r="AG10" t="b">
        <f>M10='[1]附表 3-1（2021-2022年）  '!M13</f>
        <v>0</v>
      </c>
      <c r="AH10" t="b">
        <f>N10='[1]附表 3-1（2021-2022年）  '!N13</f>
        <v>0</v>
      </c>
      <c r="AI10" t="b">
        <f>O10='[1]附表 3-1（2021-2022年）  '!O13</f>
        <v>1</v>
      </c>
      <c r="AJ10" t="b">
        <f>P10='[1]附表 3-1（2021-2022年）  '!P13</f>
        <v>1</v>
      </c>
      <c r="AK10" t="b">
        <f>Q10='[1]附表 3-1（2021-2022年）  '!Q13</f>
        <v>1</v>
      </c>
      <c r="AL10" t="b">
        <f>R10='[1]附表 3-1（2021-2022年）  '!R13</f>
        <v>1</v>
      </c>
      <c r="AM10" t="b">
        <f>S10='[1]附表 3-1（2021-2022年）  '!S13</f>
        <v>1</v>
      </c>
      <c r="AN10" t="b">
        <f>T10='[1]附表 3-1（2021-2022年）  '!T13</f>
        <v>1</v>
      </c>
      <c r="AO10" t="b">
        <f>U10='[1]附表 3-1（2021-2022年）  '!U13</f>
        <v>1</v>
      </c>
      <c r="AP10" t="b">
        <f>V10='[1]附表 3-1（2021-2022年）  '!V13</f>
        <v>1</v>
      </c>
      <c r="AQ10" t="b">
        <f>W10='[1]附表 3-1（2021-2022年）  '!W13</f>
        <v>1</v>
      </c>
      <c r="AR10" t="b">
        <f>X10='[1]附表 3-1（2021-2022年）  '!X13</f>
        <v>1</v>
      </c>
      <c r="AS10" t="b">
        <f>Y10='[1]附表 3-1（2021-2022年）  '!Y13</f>
        <v>1</v>
      </c>
      <c r="AT10" t="b">
        <f>Z10='[1]附表 3-1（2021-2022年）  '!Z13</f>
        <v>1</v>
      </c>
    </row>
    <row r="11" ht="98.25" customHeight="1" spans="1:46">
      <c r="A11" s="46">
        <v>21</v>
      </c>
      <c r="B11" s="46">
        <v>2022</v>
      </c>
      <c r="C11" s="70"/>
      <c r="D11" s="46" t="s">
        <v>302</v>
      </c>
      <c r="E11" s="65" t="s">
        <v>789</v>
      </c>
      <c r="F11" s="80" t="s">
        <v>797</v>
      </c>
      <c r="G11" s="65" t="s">
        <v>244</v>
      </c>
      <c r="H11" s="65" t="s">
        <v>250</v>
      </c>
      <c r="I11" s="124" t="s">
        <v>798</v>
      </c>
      <c r="J11" s="46" t="s">
        <v>799</v>
      </c>
      <c r="K11" s="116" t="s">
        <v>981</v>
      </c>
      <c r="L11" s="64" t="s">
        <v>792</v>
      </c>
      <c r="M11" s="123">
        <v>1007891.62</v>
      </c>
      <c r="N11" s="123">
        <v>1007891.62</v>
      </c>
      <c r="O11" s="94"/>
      <c r="P11" s="95"/>
      <c r="Q11" s="46" t="s">
        <v>254</v>
      </c>
      <c r="R11" s="46" t="s">
        <v>270</v>
      </c>
      <c r="S11" s="46" t="s">
        <v>308</v>
      </c>
      <c r="T11" s="129" t="s">
        <v>979</v>
      </c>
      <c r="U11" s="65"/>
      <c r="V11" s="46" t="s">
        <v>273</v>
      </c>
      <c r="W11" s="129" t="s">
        <v>979</v>
      </c>
      <c r="X11" s="46" t="s">
        <v>256</v>
      </c>
      <c r="Y11" s="46" t="s">
        <v>256</v>
      </c>
      <c r="Z11" s="130" t="s">
        <v>270</v>
      </c>
      <c r="AA11" t="b">
        <f>G11='[1]附表 3-1（2021-2022年）  '!G14</f>
        <v>1</v>
      </c>
      <c r="AB11" t="b">
        <f>H11='[1]附表 3-1（2021-2022年）  '!H14</f>
        <v>1</v>
      </c>
      <c r="AC11" t="b">
        <f>I11='[1]附表 3-1（2021-2022年）  '!I14</f>
        <v>0</v>
      </c>
      <c r="AD11" t="b">
        <f>J11='[1]附表 3-1（2021-2022年）  '!J14</f>
        <v>1</v>
      </c>
      <c r="AE11" t="b">
        <f>K11='[1]附表 3-1（2021-2022年）  '!K14</f>
        <v>1</v>
      </c>
      <c r="AF11" t="b">
        <f>L11='[1]附表 3-1（2021-2022年）  '!L14</f>
        <v>1</v>
      </c>
      <c r="AG11" t="b">
        <f>M11='[1]附表 3-1（2021-2022年）  '!M14</f>
        <v>0</v>
      </c>
      <c r="AH11" t="b">
        <f>N11='[1]附表 3-1（2021-2022年）  '!N14</f>
        <v>0</v>
      </c>
      <c r="AI11" t="b">
        <f>O11='[1]附表 3-1（2021-2022年）  '!O14</f>
        <v>1</v>
      </c>
      <c r="AJ11" t="b">
        <f>P11='[1]附表 3-1（2021-2022年）  '!P14</f>
        <v>1</v>
      </c>
      <c r="AK11" t="b">
        <f>Q11='[1]附表 3-1（2021-2022年）  '!Q14</f>
        <v>1</v>
      </c>
      <c r="AL11" t="b">
        <f>R11='[1]附表 3-1（2021-2022年）  '!R14</f>
        <v>1</v>
      </c>
      <c r="AM11" t="b">
        <f>S11='[1]附表 3-1（2021-2022年）  '!S14</f>
        <v>1</v>
      </c>
      <c r="AN11" t="b">
        <f>T11='[1]附表 3-1（2021-2022年）  '!T14</f>
        <v>1</v>
      </c>
      <c r="AO11" t="b">
        <f>U11='[1]附表 3-1（2021-2022年）  '!U14</f>
        <v>1</v>
      </c>
      <c r="AP11" t="b">
        <f>V11='[1]附表 3-1（2021-2022年）  '!V14</f>
        <v>1</v>
      </c>
      <c r="AQ11" t="b">
        <f>W11='[1]附表 3-1（2021-2022年）  '!W14</f>
        <v>1</v>
      </c>
      <c r="AR11" t="b">
        <f>X11='[1]附表 3-1（2021-2022年）  '!X14</f>
        <v>1</v>
      </c>
      <c r="AS11" t="b">
        <f>Y11='[1]附表 3-1（2021-2022年）  '!Y14</f>
        <v>1</v>
      </c>
      <c r="AT11" t="b">
        <f>Z11='[1]附表 3-1（2021-2022年）  '!Z14</f>
        <v>1</v>
      </c>
    </row>
    <row r="12" ht="58.5" customHeight="1" spans="1:46">
      <c r="A12" s="46">
        <v>22</v>
      </c>
      <c r="B12" s="46">
        <v>2022</v>
      </c>
      <c r="C12" s="68" t="s">
        <v>633</v>
      </c>
      <c r="D12" s="46" t="s">
        <v>302</v>
      </c>
      <c r="E12" s="65" t="s">
        <v>789</v>
      </c>
      <c r="F12" s="80" t="s">
        <v>800</v>
      </c>
      <c r="G12" s="65" t="s">
        <v>244</v>
      </c>
      <c r="H12" s="65" t="s">
        <v>283</v>
      </c>
      <c r="I12" s="65" t="s">
        <v>801</v>
      </c>
      <c r="J12" s="46" t="s">
        <v>802</v>
      </c>
      <c r="K12" s="46" t="s">
        <v>803</v>
      </c>
      <c r="L12" s="64" t="s">
        <v>438</v>
      </c>
      <c r="M12" s="123">
        <v>494400</v>
      </c>
      <c r="N12" s="123">
        <v>494400</v>
      </c>
      <c r="O12" s="94"/>
      <c r="P12" s="95"/>
      <c r="Q12" s="65" t="s">
        <v>254</v>
      </c>
      <c r="R12" s="46" t="s">
        <v>270</v>
      </c>
      <c r="S12" s="46" t="s">
        <v>308</v>
      </c>
      <c r="T12" s="116" t="s">
        <v>979</v>
      </c>
      <c r="U12" s="65"/>
      <c r="V12" s="46" t="s">
        <v>273</v>
      </c>
      <c r="W12" s="116" t="s">
        <v>979</v>
      </c>
      <c r="X12" s="46" t="s">
        <v>256</v>
      </c>
      <c r="Y12" s="46" t="s">
        <v>256</v>
      </c>
      <c r="Z12" s="65" t="s">
        <v>270</v>
      </c>
      <c r="AA12" t="b">
        <f>G12='[1]附表 3-1（2021-2022年）  '!G15</f>
        <v>1</v>
      </c>
      <c r="AB12" t="b">
        <f>H12='[1]附表 3-1（2021-2022年）  '!H15</f>
        <v>1</v>
      </c>
      <c r="AC12" t="b">
        <f>I12='[1]附表 3-1（2021-2022年）  '!I15</f>
        <v>1</v>
      </c>
      <c r="AD12" t="b">
        <f>J12='[1]附表 3-1（2021-2022年）  '!J15</f>
        <v>1</v>
      </c>
      <c r="AE12" t="b">
        <f>K12='[1]附表 3-1（2021-2022年）  '!K15</f>
        <v>1</v>
      </c>
      <c r="AF12" t="b">
        <f>L12='[1]附表 3-1（2021-2022年）  '!L15</f>
        <v>1</v>
      </c>
      <c r="AG12" t="b">
        <f>M12='[1]附表 3-1（2021-2022年）  '!M15</f>
        <v>0</v>
      </c>
      <c r="AH12" t="b">
        <f>N12='[1]附表 3-1（2021-2022年）  '!N15</f>
        <v>0</v>
      </c>
      <c r="AI12" t="b">
        <f>O12='[1]附表 3-1（2021-2022年）  '!O15</f>
        <v>1</v>
      </c>
      <c r="AJ12" t="b">
        <f>P12='[1]附表 3-1（2021-2022年）  '!P15</f>
        <v>1</v>
      </c>
      <c r="AK12" t="b">
        <f>Q12='[1]附表 3-1（2021-2022年）  '!Q15</f>
        <v>1</v>
      </c>
      <c r="AL12" t="b">
        <f>R12='[1]附表 3-1（2021-2022年）  '!R15</f>
        <v>1</v>
      </c>
      <c r="AM12" t="b">
        <f>S12='[1]附表 3-1（2021-2022年）  '!S15</f>
        <v>1</v>
      </c>
      <c r="AN12" t="b">
        <f>T12='[1]附表 3-1（2021-2022年）  '!T15</f>
        <v>1</v>
      </c>
      <c r="AO12" t="b">
        <f>U12='[1]附表 3-1（2021-2022年）  '!U15</f>
        <v>1</v>
      </c>
      <c r="AP12" t="b">
        <f>V12='[1]附表 3-1（2021-2022年）  '!V15</f>
        <v>1</v>
      </c>
      <c r="AQ12" t="b">
        <f>W12='[1]附表 3-1（2021-2022年）  '!W15</f>
        <v>1</v>
      </c>
      <c r="AR12" t="b">
        <f>X12='[1]附表 3-1（2021-2022年）  '!X15</f>
        <v>1</v>
      </c>
      <c r="AS12" t="b">
        <f>Y12='[1]附表 3-1（2021-2022年）  '!Y15</f>
        <v>1</v>
      </c>
      <c r="AT12" t="b">
        <f>Z12='[1]附表 3-1（2021-2022年）  '!Z15</f>
        <v>1</v>
      </c>
    </row>
    <row r="13" ht="58.5" customHeight="1" spans="1:46">
      <c r="A13" s="46">
        <v>23</v>
      </c>
      <c r="B13" s="46">
        <v>2022</v>
      </c>
      <c r="C13" s="69"/>
      <c r="D13" s="46" t="s">
        <v>302</v>
      </c>
      <c r="E13" s="65" t="s">
        <v>789</v>
      </c>
      <c r="F13" s="80" t="s">
        <v>804</v>
      </c>
      <c r="G13" s="65" t="s">
        <v>244</v>
      </c>
      <c r="H13" s="65" t="s">
        <v>250</v>
      </c>
      <c r="I13" s="114" t="s">
        <v>983</v>
      </c>
      <c r="J13" s="46" t="s">
        <v>806</v>
      </c>
      <c r="K13" s="46" t="s">
        <v>803</v>
      </c>
      <c r="L13" s="64" t="s">
        <v>438</v>
      </c>
      <c r="M13" s="81">
        <v>811200</v>
      </c>
      <c r="N13" s="81">
        <v>811200</v>
      </c>
      <c r="O13" s="94"/>
      <c r="P13" s="125"/>
      <c r="Q13" s="65" t="s">
        <v>254</v>
      </c>
      <c r="R13" s="46" t="s">
        <v>270</v>
      </c>
      <c r="S13" s="46" t="s">
        <v>308</v>
      </c>
      <c r="T13" s="116" t="s">
        <v>979</v>
      </c>
      <c r="U13" s="65"/>
      <c r="V13" s="46" t="s">
        <v>273</v>
      </c>
      <c r="W13" s="116" t="s">
        <v>979</v>
      </c>
      <c r="X13" s="46" t="s">
        <v>256</v>
      </c>
      <c r="Y13" s="46" t="s">
        <v>256</v>
      </c>
      <c r="Z13" s="65" t="s">
        <v>270</v>
      </c>
      <c r="AA13" t="b">
        <f>G13='[1]附表 3-1（2021-2022年）  '!G16</f>
        <v>1</v>
      </c>
      <c r="AB13" t="b">
        <f>H13='[1]附表 3-1（2021-2022年）  '!H16</f>
        <v>1</v>
      </c>
      <c r="AC13" t="b">
        <f>I13='[1]附表 3-1（2021-2022年）  '!I16</f>
        <v>1</v>
      </c>
      <c r="AD13" t="b">
        <f>J13='[1]附表 3-1（2021-2022年）  '!J16</f>
        <v>1</v>
      </c>
      <c r="AE13" t="b">
        <f>K13='[1]附表 3-1（2021-2022年）  '!K16</f>
        <v>1</v>
      </c>
      <c r="AF13" t="b">
        <f>L13='[1]附表 3-1（2021-2022年）  '!L16</f>
        <v>1</v>
      </c>
      <c r="AG13" t="b">
        <f>M13='[1]附表 3-1（2021-2022年）  '!M16</f>
        <v>1</v>
      </c>
      <c r="AH13" t="b">
        <f>N13='[1]附表 3-1（2021-2022年）  '!N16</f>
        <v>1</v>
      </c>
      <c r="AI13" t="b">
        <f>O13='[1]附表 3-1（2021-2022年）  '!O16</f>
        <v>1</v>
      </c>
      <c r="AJ13" t="b">
        <f>P13='[1]附表 3-1（2021-2022年）  '!P16</f>
        <v>1</v>
      </c>
      <c r="AK13" t="b">
        <f>Q13='[1]附表 3-1（2021-2022年）  '!Q16</f>
        <v>1</v>
      </c>
      <c r="AL13" t="b">
        <f>R13='[1]附表 3-1（2021-2022年）  '!R16</f>
        <v>1</v>
      </c>
      <c r="AM13" t="b">
        <f>S13='[1]附表 3-1（2021-2022年）  '!S16</f>
        <v>1</v>
      </c>
      <c r="AN13" t="b">
        <f>T13='[1]附表 3-1（2021-2022年）  '!T16</f>
        <v>1</v>
      </c>
      <c r="AO13" t="b">
        <f>U13='[1]附表 3-1（2021-2022年）  '!U16</f>
        <v>1</v>
      </c>
      <c r="AP13" t="b">
        <f>V13='[1]附表 3-1（2021-2022年）  '!V16</f>
        <v>1</v>
      </c>
      <c r="AQ13" t="b">
        <f>W13='[1]附表 3-1（2021-2022年）  '!W16</f>
        <v>1</v>
      </c>
      <c r="AR13" t="b">
        <f>X13='[1]附表 3-1（2021-2022年）  '!X16</f>
        <v>1</v>
      </c>
      <c r="AS13" t="b">
        <f>Y13='[1]附表 3-1（2021-2022年）  '!Y16</f>
        <v>1</v>
      </c>
      <c r="AT13" t="b">
        <f>Z13='[1]附表 3-1（2021-2022年）  '!Z16</f>
        <v>1</v>
      </c>
    </row>
    <row r="14" ht="58.5" customHeight="1" spans="1:46">
      <c r="A14" s="46">
        <v>24</v>
      </c>
      <c r="B14" s="46">
        <v>2022</v>
      </c>
      <c r="C14" s="70"/>
      <c r="D14" s="46" t="s">
        <v>302</v>
      </c>
      <c r="E14" s="65" t="s">
        <v>789</v>
      </c>
      <c r="F14" s="80" t="s">
        <v>808</v>
      </c>
      <c r="G14" s="65" t="s">
        <v>244</v>
      </c>
      <c r="H14" s="114" t="s">
        <v>250</v>
      </c>
      <c r="I14" s="123" t="s">
        <v>809</v>
      </c>
      <c r="J14" s="116" t="s">
        <v>810</v>
      </c>
      <c r="K14" s="116" t="s">
        <v>803</v>
      </c>
      <c r="L14" s="64" t="s">
        <v>438</v>
      </c>
      <c r="M14" s="123">
        <v>2155200</v>
      </c>
      <c r="N14" s="123">
        <v>194400</v>
      </c>
      <c r="O14" s="126">
        <v>1960800</v>
      </c>
      <c r="P14" s="95"/>
      <c r="Q14" s="65" t="s">
        <v>254</v>
      </c>
      <c r="R14" s="46" t="s">
        <v>270</v>
      </c>
      <c r="S14" s="116" t="s">
        <v>308</v>
      </c>
      <c r="T14" s="116" t="s">
        <v>979</v>
      </c>
      <c r="U14" s="65"/>
      <c r="V14" s="116" t="s">
        <v>273</v>
      </c>
      <c r="W14" s="116" t="s">
        <v>979</v>
      </c>
      <c r="X14" s="46" t="s">
        <v>256</v>
      </c>
      <c r="Y14" s="46" t="s">
        <v>256</v>
      </c>
      <c r="Z14" s="65" t="s">
        <v>270</v>
      </c>
      <c r="AA14" t="b">
        <f>G14='[1]附表 3-1（2021-2022年）  '!G17</f>
        <v>1</v>
      </c>
      <c r="AB14" t="b">
        <f>H14='[1]附表 3-1（2021-2022年）  '!H17</f>
        <v>0</v>
      </c>
      <c r="AC14" t="b">
        <f>I14='[1]附表 3-1（2021-2022年）  '!I17</f>
        <v>0</v>
      </c>
      <c r="AD14" t="b">
        <f>J14='[1]附表 3-1（2021-2022年）  '!J17</f>
        <v>0</v>
      </c>
      <c r="AE14" t="b">
        <f>K14='[1]附表 3-1（2021-2022年）  '!K17</f>
        <v>0</v>
      </c>
      <c r="AF14" t="b">
        <f>L14='[1]附表 3-1（2021-2022年）  '!L17</f>
        <v>1</v>
      </c>
      <c r="AG14" t="b">
        <f>M14='[1]附表 3-1（2021-2022年）  '!M17</f>
        <v>0</v>
      </c>
      <c r="AH14" t="b">
        <f>N14='[1]附表 3-1（2021-2022年）  '!N17</f>
        <v>0</v>
      </c>
      <c r="AI14" t="b">
        <f>O14='[1]附表 3-1（2021-2022年）  '!O17</f>
        <v>0</v>
      </c>
      <c r="AJ14" t="b">
        <f>P14='[1]附表 3-1（2021-2022年）  '!P17</f>
        <v>1</v>
      </c>
      <c r="AK14" t="b">
        <f>Q14='[1]附表 3-1（2021-2022年）  '!Q17</f>
        <v>1</v>
      </c>
      <c r="AL14" t="b">
        <f>R14='[1]附表 3-1（2021-2022年）  '!R17</f>
        <v>1</v>
      </c>
      <c r="AM14" t="b">
        <f>S14='[1]附表 3-1（2021-2022年）  '!S17</f>
        <v>0</v>
      </c>
      <c r="AN14" t="b">
        <f>T14='[1]附表 3-1（2021-2022年）  '!T17</f>
        <v>0</v>
      </c>
      <c r="AO14" t="b">
        <f>U14='[1]附表 3-1（2021-2022年）  '!U17</f>
        <v>1</v>
      </c>
      <c r="AP14" t="b">
        <f>V14='[1]附表 3-1（2021-2022年）  '!V17</f>
        <v>0</v>
      </c>
      <c r="AQ14" t="b">
        <f>W14='[1]附表 3-1（2021-2022年）  '!W17</f>
        <v>0</v>
      </c>
      <c r="AR14" t="b">
        <f>X14='[1]附表 3-1（2021-2022年）  '!X17</f>
        <v>1</v>
      </c>
      <c r="AS14" t="b">
        <f>Y14='[1]附表 3-1（2021-2022年）  '!Y17</f>
        <v>1</v>
      </c>
      <c r="AT14" t="b">
        <f>Z14='[1]附表 3-1（2021-2022年）  '!Z17</f>
        <v>1</v>
      </c>
    </row>
    <row r="15" ht="89.25" customHeight="1" spans="1:46">
      <c r="A15" s="46">
        <v>25</v>
      </c>
      <c r="B15" s="46">
        <v>2022</v>
      </c>
      <c r="C15" s="64" t="s">
        <v>634</v>
      </c>
      <c r="D15" s="46" t="s">
        <v>302</v>
      </c>
      <c r="E15" s="46" t="s">
        <v>789</v>
      </c>
      <c r="F15" s="80" t="s">
        <v>811</v>
      </c>
      <c r="G15" s="65" t="s">
        <v>244</v>
      </c>
      <c r="H15" s="65" t="s">
        <v>283</v>
      </c>
      <c r="I15" s="84" t="s">
        <v>812</v>
      </c>
      <c r="J15" s="46" t="s">
        <v>813</v>
      </c>
      <c r="K15" s="116" t="s">
        <v>981</v>
      </c>
      <c r="L15" s="64" t="s">
        <v>438</v>
      </c>
      <c r="M15" s="81">
        <v>3000000</v>
      </c>
      <c r="N15" s="81">
        <v>3000000</v>
      </c>
      <c r="O15" s="94"/>
      <c r="P15" s="95"/>
      <c r="Q15" s="65" t="s">
        <v>254</v>
      </c>
      <c r="R15" s="64" t="s">
        <v>270</v>
      </c>
      <c r="S15" s="64" t="s">
        <v>281</v>
      </c>
      <c r="T15" s="46" t="s">
        <v>814</v>
      </c>
      <c r="U15" s="65"/>
      <c r="V15" s="46" t="s">
        <v>257</v>
      </c>
      <c r="W15" s="46" t="s">
        <v>814</v>
      </c>
      <c r="X15" s="46" t="s">
        <v>256</v>
      </c>
      <c r="Y15" s="46" t="s">
        <v>256</v>
      </c>
      <c r="Z15" s="131" t="s">
        <v>270</v>
      </c>
      <c r="AA15" t="b">
        <f>G15='[1]附表 3-1（2021-2022年）  '!G17</f>
        <v>1</v>
      </c>
      <c r="AB15" t="b">
        <f>H15='[1]附表 3-1（2021-2022年）  '!H17</f>
        <v>1</v>
      </c>
      <c r="AC15" t="b">
        <f>I15='[1]附表 3-1（2021-2022年）  '!I17</f>
        <v>1</v>
      </c>
      <c r="AD15" t="b">
        <f>J15='[1]附表 3-1（2021-2022年）  '!J17</f>
        <v>1</v>
      </c>
      <c r="AE15" t="b">
        <f>K15='[1]附表 3-1（2021-2022年）  '!K17</f>
        <v>1</v>
      </c>
      <c r="AF15" t="b">
        <f>L15='[1]附表 3-1（2021-2022年）  '!L17</f>
        <v>1</v>
      </c>
      <c r="AG15" t="b">
        <f>M15='[1]附表 3-1（2021-2022年）  '!M17</f>
        <v>1</v>
      </c>
      <c r="AH15" t="b">
        <f>N15='[1]附表 3-1（2021-2022年）  '!N17</f>
        <v>1</v>
      </c>
      <c r="AI15" t="b">
        <f>O15='[1]附表 3-1（2021-2022年）  '!O17</f>
        <v>1</v>
      </c>
      <c r="AJ15" t="b">
        <f>P15='[1]附表 3-1（2021-2022年）  '!P17</f>
        <v>1</v>
      </c>
      <c r="AK15" t="b">
        <f>Q15='[1]附表 3-1（2021-2022年）  '!Q17</f>
        <v>1</v>
      </c>
      <c r="AL15" t="b">
        <f>R15='[1]附表 3-1（2021-2022年）  '!R17</f>
        <v>1</v>
      </c>
      <c r="AM15" t="b">
        <f>S15='[1]附表 3-1（2021-2022年）  '!S17</f>
        <v>1</v>
      </c>
      <c r="AN15" t="b">
        <f>T15='[1]附表 3-1（2021-2022年）  '!T17</f>
        <v>1</v>
      </c>
      <c r="AO15" t="b">
        <f>U15='[1]附表 3-1（2021-2022年）  '!U17</f>
        <v>1</v>
      </c>
      <c r="AP15" t="b">
        <f>V15='[1]附表 3-1（2021-2022年）  '!V17</f>
        <v>1</v>
      </c>
      <c r="AQ15" t="b">
        <f>W15='[1]附表 3-1（2021-2022年）  '!W17</f>
        <v>1</v>
      </c>
      <c r="AR15" t="b">
        <f>X15='[1]附表 3-1（2021-2022年）  '!X17</f>
        <v>1</v>
      </c>
      <c r="AS15" t="b">
        <f>Y15='[1]附表 3-1（2021-2022年）  '!Y17</f>
        <v>1</v>
      </c>
      <c r="AT15" t="b">
        <f>Z15='[1]附表 3-1（2021-2022年）  '!Z17</f>
        <v>1</v>
      </c>
    </row>
    <row r="16" ht="90" customHeight="1" spans="1:46">
      <c r="A16" s="46">
        <v>26</v>
      </c>
      <c r="B16" s="46">
        <v>2022</v>
      </c>
      <c r="C16" s="68" t="s">
        <v>635</v>
      </c>
      <c r="D16" s="66" t="s">
        <v>302</v>
      </c>
      <c r="E16" s="71" t="s">
        <v>789</v>
      </c>
      <c r="F16" s="80" t="s">
        <v>815</v>
      </c>
      <c r="G16" s="65" t="s">
        <v>244</v>
      </c>
      <c r="H16" s="46" t="s">
        <v>266</v>
      </c>
      <c r="I16" s="84" t="s">
        <v>816</v>
      </c>
      <c r="J16" s="46" t="s">
        <v>817</v>
      </c>
      <c r="K16" s="114" t="s">
        <v>981</v>
      </c>
      <c r="L16" s="64" t="s">
        <v>428</v>
      </c>
      <c r="M16" s="81">
        <v>10000000</v>
      </c>
      <c r="N16" s="81">
        <v>5000000</v>
      </c>
      <c r="O16" s="94"/>
      <c r="P16" s="95"/>
      <c r="Q16" s="65" t="s">
        <v>254</v>
      </c>
      <c r="R16" s="64" t="s">
        <v>270</v>
      </c>
      <c r="S16" s="64" t="s">
        <v>271</v>
      </c>
      <c r="T16" s="65" t="s">
        <v>818</v>
      </c>
      <c r="U16" s="65"/>
      <c r="V16" s="46" t="s">
        <v>273</v>
      </c>
      <c r="W16" s="65" t="s">
        <v>818</v>
      </c>
      <c r="X16" s="46" t="s">
        <v>256</v>
      </c>
      <c r="Y16" s="46" t="s">
        <v>256</v>
      </c>
      <c r="Z16" s="131" t="s">
        <v>270</v>
      </c>
      <c r="AA16" t="b">
        <f>G16='[1]附表 3-1（2021-2022年）  '!G18</f>
        <v>1</v>
      </c>
      <c r="AB16" t="b">
        <f>H16='[1]附表 3-1（2021-2022年）  '!H18</f>
        <v>1</v>
      </c>
      <c r="AC16" t="b">
        <f>I16='[1]附表 3-1（2021-2022年）  '!I18</f>
        <v>1</v>
      </c>
      <c r="AD16" t="b">
        <f>J16='[1]附表 3-1（2021-2022年）  '!J18</f>
        <v>1</v>
      </c>
      <c r="AE16" t="b">
        <f>K16='[1]附表 3-1（2021-2022年）  '!K18</f>
        <v>1</v>
      </c>
      <c r="AF16" t="b">
        <f>L16='[1]附表 3-1（2021-2022年）  '!L18</f>
        <v>1</v>
      </c>
      <c r="AG16" t="b">
        <f>M16='[1]附表 3-1（2021-2022年）  '!M18</f>
        <v>1</v>
      </c>
      <c r="AH16" t="b">
        <f>N16='[1]附表 3-1（2021-2022年）  '!N18</f>
        <v>0</v>
      </c>
      <c r="AI16" t="b">
        <f>O16='[1]附表 3-1（2021-2022年）  '!O18</f>
        <v>1</v>
      </c>
      <c r="AJ16" t="b">
        <f>P16='[1]附表 3-1（2021-2022年）  '!P18</f>
        <v>1</v>
      </c>
      <c r="AK16" t="b">
        <f>Q16='[1]附表 3-1（2021-2022年）  '!Q18</f>
        <v>1</v>
      </c>
      <c r="AL16" t="b">
        <f>R16='[1]附表 3-1（2021-2022年）  '!R18</f>
        <v>1</v>
      </c>
      <c r="AM16" t="b">
        <f>S16='[1]附表 3-1（2021-2022年）  '!S18</f>
        <v>1</v>
      </c>
      <c r="AN16" t="b">
        <f>T16='[1]附表 3-1（2021-2022年）  '!T18</f>
        <v>1</v>
      </c>
      <c r="AO16" t="b">
        <f>U16='[1]附表 3-1（2021-2022年）  '!U18</f>
        <v>1</v>
      </c>
      <c r="AP16" t="b">
        <f>V16='[1]附表 3-1（2021-2022年）  '!V18</f>
        <v>1</v>
      </c>
      <c r="AQ16" t="b">
        <f>W16='[1]附表 3-1（2021-2022年）  '!W18</f>
        <v>1</v>
      </c>
      <c r="AR16" t="b">
        <f>X16='[1]附表 3-1（2021-2022年）  '!X18</f>
        <v>1</v>
      </c>
      <c r="AS16" t="b">
        <f>Y16='[1]附表 3-1（2021-2022年）  '!Y18</f>
        <v>1</v>
      </c>
      <c r="AT16" t="b">
        <f>Z16='[1]附表 3-1（2021-2022年）  '!Z18</f>
        <v>1</v>
      </c>
    </row>
    <row r="17" ht="90" customHeight="1" spans="1:46">
      <c r="A17" s="46">
        <v>27</v>
      </c>
      <c r="B17" s="46">
        <v>2022</v>
      </c>
      <c r="C17" s="70"/>
      <c r="D17" s="67"/>
      <c r="E17" s="71" t="s">
        <v>789</v>
      </c>
      <c r="F17" s="80" t="s">
        <v>819</v>
      </c>
      <c r="G17" s="65" t="s">
        <v>244</v>
      </c>
      <c r="H17" s="46" t="s">
        <v>266</v>
      </c>
      <c r="I17" s="84" t="s">
        <v>984</v>
      </c>
      <c r="J17" s="46" t="s">
        <v>821</v>
      </c>
      <c r="K17" s="114" t="s">
        <v>981</v>
      </c>
      <c r="L17" s="64" t="s">
        <v>428</v>
      </c>
      <c r="M17" s="81">
        <v>5000000</v>
      </c>
      <c r="N17" s="81">
        <v>10000000</v>
      </c>
      <c r="O17" s="94"/>
      <c r="P17" s="95"/>
      <c r="Q17" s="65" t="s">
        <v>254</v>
      </c>
      <c r="R17" s="64" t="s">
        <v>270</v>
      </c>
      <c r="S17" s="64" t="s">
        <v>271</v>
      </c>
      <c r="T17" s="65" t="s">
        <v>822</v>
      </c>
      <c r="U17" s="65"/>
      <c r="V17" s="46" t="s">
        <v>273</v>
      </c>
      <c r="W17" s="65" t="s">
        <v>822</v>
      </c>
      <c r="X17" s="46" t="s">
        <v>256</v>
      </c>
      <c r="Y17" s="46" t="s">
        <v>256</v>
      </c>
      <c r="Z17" s="131" t="s">
        <v>270</v>
      </c>
      <c r="AA17" t="b">
        <f>G17='[1]附表 3-1（2021-2022年）  '!G19</f>
        <v>1</v>
      </c>
      <c r="AB17" t="b">
        <f>H17='[1]附表 3-1（2021-2022年）  '!H19</f>
        <v>1</v>
      </c>
      <c r="AC17" t="b">
        <f>I17='[1]附表 3-1（2021-2022年）  '!I19</f>
        <v>0</v>
      </c>
      <c r="AD17" t="b">
        <f>J17='[1]附表 3-1（2021-2022年）  '!J19</f>
        <v>1</v>
      </c>
      <c r="AE17" t="b">
        <f>K17='[1]附表 3-1（2021-2022年）  '!K19</f>
        <v>1</v>
      </c>
      <c r="AF17" t="b">
        <f>L17='[1]附表 3-1（2021-2022年）  '!L19</f>
        <v>1</v>
      </c>
      <c r="AG17" t="b">
        <f>M17='[1]附表 3-1（2021-2022年）  '!M19</f>
        <v>1</v>
      </c>
      <c r="AH17" t="b">
        <f>N17='[1]附表 3-1（2021-2022年）  '!N19</f>
        <v>0</v>
      </c>
      <c r="AI17" t="b">
        <f>O17='[1]附表 3-1（2021-2022年）  '!O19</f>
        <v>1</v>
      </c>
      <c r="AJ17" t="b">
        <f>P17='[1]附表 3-1（2021-2022年）  '!P19</f>
        <v>1</v>
      </c>
      <c r="AK17" t="b">
        <f>Q17='[1]附表 3-1（2021-2022年）  '!Q19</f>
        <v>1</v>
      </c>
      <c r="AL17" t="b">
        <f>R17='[1]附表 3-1（2021-2022年）  '!R19</f>
        <v>1</v>
      </c>
      <c r="AM17" t="b">
        <f>S17='[1]附表 3-1（2021-2022年）  '!S19</f>
        <v>1</v>
      </c>
      <c r="AN17" t="b">
        <f>T17='[1]附表 3-1（2021-2022年）  '!T19</f>
        <v>1</v>
      </c>
      <c r="AO17" t="b">
        <f>U17='[1]附表 3-1（2021-2022年）  '!U19</f>
        <v>1</v>
      </c>
      <c r="AP17" t="b">
        <f>V17='[1]附表 3-1（2021-2022年）  '!V19</f>
        <v>1</v>
      </c>
      <c r="AQ17" t="b">
        <f>W17='[1]附表 3-1（2021-2022年）  '!W19</f>
        <v>1</v>
      </c>
      <c r="AR17" t="b">
        <f>X17='[1]附表 3-1（2021-2022年）  '!X19</f>
        <v>1</v>
      </c>
      <c r="AS17" t="b">
        <f>Y17='[1]附表 3-1（2021-2022年）  '!Y19</f>
        <v>1</v>
      </c>
      <c r="AT17" t="b">
        <f>Z17='[1]附表 3-1（2021-2022年）  '!Z19</f>
        <v>1</v>
      </c>
    </row>
    <row r="18" ht="90" customHeight="1" spans="1:46">
      <c r="A18" s="46">
        <v>28</v>
      </c>
      <c r="B18" s="46">
        <v>2022</v>
      </c>
      <c r="C18" s="64" t="s">
        <v>636</v>
      </c>
      <c r="D18" s="65" t="s">
        <v>302</v>
      </c>
      <c r="E18" s="65" t="s">
        <v>789</v>
      </c>
      <c r="F18" s="86" t="s">
        <v>823</v>
      </c>
      <c r="G18" s="65" t="s">
        <v>244</v>
      </c>
      <c r="H18" s="46" t="s">
        <v>266</v>
      </c>
      <c r="I18" s="84" t="s">
        <v>824</v>
      </c>
      <c r="J18" s="46" t="s">
        <v>825</v>
      </c>
      <c r="K18" s="114" t="s">
        <v>981</v>
      </c>
      <c r="L18" s="64" t="s">
        <v>826</v>
      </c>
      <c r="M18" s="81">
        <v>2950000</v>
      </c>
      <c r="N18" s="81">
        <v>2950000</v>
      </c>
      <c r="O18" s="94"/>
      <c r="P18" s="95"/>
      <c r="Q18" s="65" t="s">
        <v>254</v>
      </c>
      <c r="R18" s="64" t="s">
        <v>270</v>
      </c>
      <c r="S18" s="64" t="s">
        <v>271</v>
      </c>
      <c r="T18" s="65" t="s">
        <v>827</v>
      </c>
      <c r="U18" s="65"/>
      <c r="V18" s="46" t="s">
        <v>273</v>
      </c>
      <c r="W18" s="65" t="s">
        <v>827</v>
      </c>
      <c r="X18" s="46" t="s">
        <v>256</v>
      </c>
      <c r="Y18" s="46" t="s">
        <v>256</v>
      </c>
      <c r="Z18" s="131" t="s">
        <v>270</v>
      </c>
      <c r="AA18" t="b">
        <f>G18='[1]附表 3-1（2021-2022年）  '!G20</f>
        <v>1</v>
      </c>
      <c r="AB18" t="b">
        <f>H18='[1]附表 3-1（2021-2022年）  '!H20</f>
        <v>1</v>
      </c>
      <c r="AC18" t="b">
        <f>I18='[1]附表 3-1（2021-2022年）  '!I20</f>
        <v>1</v>
      </c>
      <c r="AD18" t="b">
        <f>J18='[1]附表 3-1（2021-2022年）  '!J20</f>
        <v>1</v>
      </c>
      <c r="AE18" t="b">
        <f>K18='[1]附表 3-1（2021-2022年）  '!K20</f>
        <v>1</v>
      </c>
      <c r="AF18" t="b">
        <f>L18='[1]附表 3-1（2021-2022年）  '!L20</f>
        <v>1</v>
      </c>
      <c r="AG18" t="b">
        <f>M18='[1]附表 3-1（2021-2022年）  '!M20</f>
        <v>1</v>
      </c>
      <c r="AH18" t="b">
        <f>N18='[1]附表 3-1（2021-2022年）  '!N20</f>
        <v>1</v>
      </c>
      <c r="AI18" t="b">
        <f>O18='[1]附表 3-1（2021-2022年）  '!O20</f>
        <v>1</v>
      </c>
      <c r="AJ18" t="b">
        <f>P18='[1]附表 3-1（2021-2022年）  '!P20</f>
        <v>1</v>
      </c>
      <c r="AK18" t="b">
        <f>Q18='[1]附表 3-1（2021-2022年）  '!Q20</f>
        <v>1</v>
      </c>
      <c r="AL18" t="b">
        <f>R18='[1]附表 3-1（2021-2022年）  '!R20</f>
        <v>1</v>
      </c>
      <c r="AM18" t="b">
        <f>S18='[1]附表 3-1（2021-2022年）  '!S20</f>
        <v>1</v>
      </c>
      <c r="AN18" t="b">
        <f>T18='[1]附表 3-1（2021-2022年）  '!T20</f>
        <v>1</v>
      </c>
      <c r="AO18" t="b">
        <f>U18='[1]附表 3-1（2021-2022年）  '!U20</f>
        <v>1</v>
      </c>
      <c r="AP18" t="b">
        <f>V18='[1]附表 3-1（2021-2022年）  '!V20</f>
        <v>1</v>
      </c>
      <c r="AQ18" t="b">
        <f>W18='[1]附表 3-1（2021-2022年）  '!W20</f>
        <v>1</v>
      </c>
      <c r="AR18" t="b">
        <f>X18='[1]附表 3-1（2021-2022年）  '!X20</f>
        <v>1</v>
      </c>
      <c r="AS18" t="b">
        <f>Y18='[1]附表 3-1（2021-2022年）  '!Y20</f>
        <v>1</v>
      </c>
      <c r="AT18" t="b">
        <f>Z18='[1]附表 3-1（2021-2022年）  '!Z20</f>
        <v>1</v>
      </c>
    </row>
    <row r="19" ht="90" customHeight="1" spans="1:46">
      <c r="A19" s="46">
        <v>29</v>
      </c>
      <c r="B19" s="46">
        <v>2022</v>
      </c>
      <c r="C19" s="64" t="s">
        <v>638</v>
      </c>
      <c r="D19" s="65" t="s">
        <v>302</v>
      </c>
      <c r="E19" s="65" t="s">
        <v>789</v>
      </c>
      <c r="F19" s="86" t="s">
        <v>828</v>
      </c>
      <c r="G19" s="65" t="s">
        <v>244</v>
      </c>
      <c r="H19" s="46" t="s">
        <v>266</v>
      </c>
      <c r="I19" s="84" t="s">
        <v>829</v>
      </c>
      <c r="J19" s="46" t="s">
        <v>830</v>
      </c>
      <c r="K19" s="114" t="s">
        <v>981</v>
      </c>
      <c r="L19" s="64" t="s">
        <v>317</v>
      </c>
      <c r="M19" s="81">
        <v>2730000</v>
      </c>
      <c r="N19" s="81">
        <v>2730000</v>
      </c>
      <c r="O19" s="94"/>
      <c r="P19" s="95"/>
      <c r="Q19" s="65" t="s">
        <v>254</v>
      </c>
      <c r="R19" s="64" t="s">
        <v>270</v>
      </c>
      <c r="S19" s="64" t="s">
        <v>271</v>
      </c>
      <c r="T19" s="65" t="s">
        <v>831</v>
      </c>
      <c r="U19" s="65"/>
      <c r="V19" s="46" t="s">
        <v>273</v>
      </c>
      <c r="W19" s="65" t="s">
        <v>831</v>
      </c>
      <c r="X19" s="46" t="s">
        <v>256</v>
      </c>
      <c r="Y19" s="46" t="s">
        <v>256</v>
      </c>
      <c r="Z19" s="131" t="s">
        <v>270</v>
      </c>
      <c r="AA19" t="b">
        <f>G19='[1]附表 3-1（2021-2022年）  '!G21</f>
        <v>1</v>
      </c>
      <c r="AB19" t="b">
        <f>H19='[1]附表 3-1（2021-2022年）  '!H21</f>
        <v>1</v>
      </c>
      <c r="AC19" t="b">
        <f>I19='[1]附表 3-1（2021-2022年）  '!I21</f>
        <v>1</v>
      </c>
      <c r="AD19" t="b">
        <f>J19='[1]附表 3-1（2021-2022年）  '!J21</f>
        <v>1</v>
      </c>
      <c r="AE19" t="b">
        <f>K19='[1]附表 3-1（2021-2022年）  '!K21</f>
        <v>1</v>
      </c>
      <c r="AF19" t="b">
        <f>L19='[1]附表 3-1（2021-2022年）  '!L21</f>
        <v>1</v>
      </c>
      <c r="AG19" t="b">
        <f>M19='[1]附表 3-1（2021-2022年）  '!M21</f>
        <v>1</v>
      </c>
      <c r="AH19" t="b">
        <f>N19='[1]附表 3-1（2021-2022年）  '!N21</f>
        <v>1</v>
      </c>
      <c r="AI19" t="b">
        <f>O19='[1]附表 3-1（2021-2022年）  '!O21</f>
        <v>1</v>
      </c>
      <c r="AJ19" t="b">
        <f>P19='[1]附表 3-1（2021-2022年）  '!P21</f>
        <v>1</v>
      </c>
      <c r="AK19" t="b">
        <f>Q19='[1]附表 3-1（2021-2022年）  '!Q21</f>
        <v>1</v>
      </c>
      <c r="AL19" t="b">
        <f>R19='[1]附表 3-1（2021-2022年）  '!R21</f>
        <v>1</v>
      </c>
      <c r="AM19" t="b">
        <f>S19='[1]附表 3-1（2021-2022年）  '!S21</f>
        <v>1</v>
      </c>
      <c r="AN19" t="b">
        <f>T19='[1]附表 3-1（2021-2022年）  '!T21</f>
        <v>1</v>
      </c>
      <c r="AO19" t="b">
        <f>U19='[1]附表 3-1（2021-2022年）  '!U21</f>
        <v>1</v>
      </c>
      <c r="AP19" t="b">
        <f>V19='[1]附表 3-1（2021-2022年）  '!V21</f>
        <v>1</v>
      </c>
      <c r="AQ19" t="b">
        <f>W19='[1]附表 3-1（2021-2022年）  '!W21</f>
        <v>1</v>
      </c>
      <c r="AR19" t="b">
        <f>X19='[1]附表 3-1（2021-2022年）  '!X21</f>
        <v>1</v>
      </c>
      <c r="AS19" t="b">
        <f>Y19='[1]附表 3-1（2021-2022年）  '!Y21</f>
        <v>1</v>
      </c>
      <c r="AT19" t="b">
        <f>Z19='[1]附表 3-1（2021-2022年）  '!Z21</f>
        <v>1</v>
      </c>
    </row>
    <row r="20" ht="45" spans="1:46">
      <c r="A20" s="46">
        <v>55</v>
      </c>
      <c r="B20" s="46">
        <v>2021</v>
      </c>
      <c r="C20" s="46" t="s">
        <v>165</v>
      </c>
      <c r="D20" s="46" t="s">
        <v>302</v>
      </c>
      <c r="E20" s="46" t="s">
        <v>417</v>
      </c>
      <c r="F20" s="89" t="s">
        <v>418</v>
      </c>
      <c r="G20" s="46" t="s">
        <v>243</v>
      </c>
      <c r="H20" s="46" t="s">
        <v>260</v>
      </c>
      <c r="I20" s="78" t="s">
        <v>419</v>
      </c>
      <c r="J20" s="116" t="s">
        <v>985</v>
      </c>
      <c r="K20" s="64" t="s">
        <v>986</v>
      </c>
      <c r="L20" s="64" t="s">
        <v>421</v>
      </c>
      <c r="M20" s="79">
        <v>2471133.67</v>
      </c>
      <c r="N20" s="101">
        <v>2000000</v>
      </c>
      <c r="O20" s="101">
        <v>471133.67</v>
      </c>
      <c r="P20" s="93"/>
      <c r="Q20" s="46" t="s">
        <v>254</v>
      </c>
      <c r="R20" s="46" t="s">
        <v>256</v>
      </c>
      <c r="S20" s="46" t="s">
        <v>256</v>
      </c>
      <c r="T20" s="46" t="s">
        <v>256</v>
      </c>
      <c r="U20" s="46" t="s">
        <v>256</v>
      </c>
      <c r="V20" s="46" t="s">
        <v>257</v>
      </c>
      <c r="W20" s="46" t="s">
        <v>986</v>
      </c>
      <c r="X20" s="46" t="s">
        <v>256</v>
      </c>
      <c r="Y20" s="46" t="s">
        <v>256</v>
      </c>
      <c r="Z20" s="46" t="s">
        <v>270</v>
      </c>
      <c r="AA20" t="b">
        <f>G20='[1]附表 3-1（2021-2022年）  '!G22</f>
        <v>1</v>
      </c>
      <c r="AB20" t="b">
        <f>H20='[1]附表 3-1（2021-2022年）  '!H22</f>
        <v>1</v>
      </c>
      <c r="AC20" t="b">
        <f>I20='[1]附表 3-1（2021-2022年）  '!I22</f>
        <v>1</v>
      </c>
      <c r="AD20" t="b">
        <f>J20='[1]附表 3-1（2021-2022年）  '!J22</f>
        <v>1</v>
      </c>
      <c r="AE20" t="b">
        <f>K20='[1]附表 3-1（2021-2022年）  '!K22</f>
        <v>1</v>
      </c>
      <c r="AF20" t="b">
        <f>L20='[1]附表 3-1（2021-2022年）  '!L22</f>
        <v>1</v>
      </c>
      <c r="AG20" t="b">
        <f>M20='[1]附表 3-1（2021-2022年）  '!M22</f>
        <v>1</v>
      </c>
      <c r="AH20" t="b">
        <f>N20='[1]附表 3-1（2021-2022年）  '!N22</f>
        <v>1</v>
      </c>
      <c r="AI20" t="b">
        <f>O20='[1]附表 3-1（2021-2022年）  '!O22</f>
        <v>1</v>
      </c>
      <c r="AJ20" t="b">
        <f>P20='[1]附表 3-1（2021-2022年）  '!P22</f>
        <v>1</v>
      </c>
      <c r="AK20" t="b">
        <f>Q20='[1]附表 3-1（2021-2022年）  '!Q22</f>
        <v>1</v>
      </c>
      <c r="AL20" t="b">
        <f>R20='[1]附表 3-1（2021-2022年）  '!R22</f>
        <v>1</v>
      </c>
      <c r="AM20" t="b">
        <f>S20='[1]附表 3-1（2021-2022年）  '!S22</f>
        <v>1</v>
      </c>
      <c r="AN20" t="b">
        <f>T20='[1]附表 3-1（2021-2022年）  '!T22</f>
        <v>1</v>
      </c>
      <c r="AO20" t="b">
        <f>U20='[1]附表 3-1（2021-2022年）  '!U22</f>
        <v>1</v>
      </c>
      <c r="AP20" t="b">
        <f>V20='[1]附表 3-1（2021-2022年）  '!V22</f>
        <v>1</v>
      </c>
      <c r="AQ20" t="b">
        <f>W20='[1]附表 3-1（2021-2022年）  '!W22</f>
        <v>1</v>
      </c>
      <c r="AR20" t="b">
        <f>X20='[1]附表 3-1（2021-2022年）  '!X22</f>
        <v>1</v>
      </c>
      <c r="AS20" t="b">
        <f>Y20='[1]附表 3-1（2021-2022年）  '!Y22</f>
        <v>1</v>
      </c>
      <c r="AT20" t="b">
        <f>Z20='[1]附表 3-1（2021-2022年）  '!Z22</f>
        <v>1</v>
      </c>
    </row>
    <row r="21" ht="56.25" customHeight="1" spans="1:46">
      <c r="A21" s="46">
        <v>56</v>
      </c>
      <c r="B21" s="46">
        <v>2021</v>
      </c>
      <c r="C21" s="46" t="s">
        <v>167</v>
      </c>
      <c r="D21" s="46" t="s">
        <v>302</v>
      </c>
      <c r="E21" s="46" t="s">
        <v>422</v>
      </c>
      <c r="F21" s="89" t="s">
        <v>423</v>
      </c>
      <c r="G21" s="46" t="s">
        <v>243</v>
      </c>
      <c r="H21" s="46" t="s">
        <v>424</v>
      </c>
      <c r="I21" s="78" t="s">
        <v>425</v>
      </c>
      <c r="J21" s="46" t="s">
        <v>426</v>
      </c>
      <c r="K21" s="127" t="s">
        <v>422</v>
      </c>
      <c r="L21" s="64" t="s">
        <v>428</v>
      </c>
      <c r="M21" s="79">
        <v>913508.94</v>
      </c>
      <c r="N21" s="92">
        <v>700000</v>
      </c>
      <c r="O21" s="97">
        <v>213508.94</v>
      </c>
      <c r="P21" s="93"/>
      <c r="Q21" s="46" t="s">
        <v>254</v>
      </c>
      <c r="R21" s="46" t="s">
        <v>256</v>
      </c>
      <c r="S21" s="46" t="s">
        <v>256</v>
      </c>
      <c r="T21" s="46" t="s">
        <v>256</v>
      </c>
      <c r="U21" s="46" t="s">
        <v>256</v>
      </c>
      <c r="V21" s="46" t="s">
        <v>257</v>
      </c>
      <c r="W21" s="116" t="s">
        <v>422</v>
      </c>
      <c r="X21" s="46" t="s">
        <v>256</v>
      </c>
      <c r="Y21" s="46" t="s">
        <v>256</v>
      </c>
      <c r="Z21" s="116" t="s">
        <v>258</v>
      </c>
      <c r="AA21" t="b">
        <f>G21='[1]附表 3-1（2021-2022年）  '!G23</f>
        <v>1</v>
      </c>
      <c r="AB21" t="b">
        <f>H21='[1]附表 3-1（2021-2022年）  '!H23</f>
        <v>1</v>
      </c>
      <c r="AC21" t="b">
        <f>I21='[1]附表 3-1（2021-2022年）  '!I23</f>
        <v>1</v>
      </c>
      <c r="AD21" t="b">
        <f>J21='[1]附表 3-1（2021-2022年）  '!J23</f>
        <v>1</v>
      </c>
      <c r="AE21" t="b">
        <f>K21='[1]附表 3-1（2021-2022年）  '!K23</f>
        <v>1</v>
      </c>
      <c r="AF21" t="b">
        <f>L21='[1]附表 3-1（2021-2022年）  '!L23</f>
        <v>1</v>
      </c>
      <c r="AG21" t="b">
        <f>M21='[1]附表 3-1（2021-2022年）  '!M23</f>
        <v>1</v>
      </c>
      <c r="AH21" t="b">
        <f>N21='[1]附表 3-1（2021-2022年）  '!N23</f>
        <v>1</v>
      </c>
      <c r="AI21" t="b">
        <f>O21='[1]附表 3-1（2021-2022年）  '!O23</f>
        <v>1</v>
      </c>
      <c r="AJ21" t="b">
        <f>P21='[1]附表 3-1（2021-2022年）  '!P23</f>
        <v>1</v>
      </c>
      <c r="AK21" t="b">
        <f>Q21='[1]附表 3-1（2021-2022年）  '!Q23</f>
        <v>1</v>
      </c>
      <c r="AL21" t="b">
        <f>R21='[1]附表 3-1（2021-2022年）  '!R23</f>
        <v>1</v>
      </c>
      <c r="AM21" t="b">
        <f>S21='[1]附表 3-1（2021-2022年）  '!S23</f>
        <v>1</v>
      </c>
      <c r="AN21" t="b">
        <f>T21='[1]附表 3-1（2021-2022年）  '!T23</f>
        <v>1</v>
      </c>
      <c r="AO21" t="b">
        <f>U21='[1]附表 3-1（2021-2022年）  '!U23</f>
        <v>1</v>
      </c>
      <c r="AP21" t="b">
        <f>V21='[1]附表 3-1（2021-2022年）  '!V23</f>
        <v>1</v>
      </c>
      <c r="AQ21" t="b">
        <f>W21='[1]附表 3-1（2021-2022年）  '!W23</f>
        <v>1</v>
      </c>
      <c r="AR21" t="b">
        <f>X21='[1]附表 3-1（2021-2022年）  '!X23</f>
        <v>1</v>
      </c>
      <c r="AS21" t="b">
        <f>Y21='[1]附表 3-1（2021-2022年）  '!Y23</f>
        <v>1</v>
      </c>
      <c r="AT21" t="b">
        <f>Z21='[1]附表 3-1（2021-2022年）  '!Z23</f>
        <v>1</v>
      </c>
    </row>
    <row r="22" ht="56.25" customHeight="1" spans="1:46">
      <c r="A22" s="46">
        <v>57</v>
      </c>
      <c r="B22" s="46">
        <v>2021</v>
      </c>
      <c r="C22" s="46" t="s">
        <v>168</v>
      </c>
      <c r="D22" s="46" t="s">
        <v>302</v>
      </c>
      <c r="E22" s="46" t="s">
        <v>422</v>
      </c>
      <c r="F22" s="89" t="s">
        <v>429</v>
      </c>
      <c r="G22" s="46" t="s">
        <v>243</v>
      </c>
      <c r="H22" s="46" t="s">
        <v>424</v>
      </c>
      <c r="I22" s="78" t="s">
        <v>430</v>
      </c>
      <c r="J22" s="46" t="s">
        <v>431</v>
      </c>
      <c r="K22" s="127" t="s">
        <v>422</v>
      </c>
      <c r="L22" s="64" t="s">
        <v>433</v>
      </c>
      <c r="M22" s="79">
        <v>1560731.17</v>
      </c>
      <c r="N22" s="92">
        <v>1500000</v>
      </c>
      <c r="O22" s="97">
        <v>60731.17</v>
      </c>
      <c r="P22" s="93"/>
      <c r="Q22" s="46" t="s">
        <v>254</v>
      </c>
      <c r="R22" s="46" t="s">
        <v>256</v>
      </c>
      <c r="S22" s="46" t="s">
        <v>256</v>
      </c>
      <c r="T22" s="46" t="s">
        <v>256</v>
      </c>
      <c r="U22" s="46" t="s">
        <v>256</v>
      </c>
      <c r="V22" s="46" t="s">
        <v>257</v>
      </c>
      <c r="W22" s="116" t="s">
        <v>422</v>
      </c>
      <c r="X22" s="46" t="s">
        <v>256</v>
      </c>
      <c r="Y22" s="46" t="s">
        <v>256</v>
      </c>
      <c r="Z22" s="116" t="s">
        <v>258</v>
      </c>
      <c r="AA22" t="b">
        <f>G22='[1]附表 3-1（2021-2022年）  '!G24</f>
        <v>1</v>
      </c>
      <c r="AB22" t="b">
        <f>H22='[1]附表 3-1（2021-2022年）  '!H24</f>
        <v>1</v>
      </c>
      <c r="AC22" t="b">
        <f>I22='[1]附表 3-1（2021-2022年）  '!I24</f>
        <v>1</v>
      </c>
      <c r="AD22" t="b">
        <f>J22='[1]附表 3-1（2021-2022年）  '!J24</f>
        <v>1</v>
      </c>
      <c r="AE22" t="b">
        <f>K22='[1]附表 3-1（2021-2022年）  '!K24</f>
        <v>1</v>
      </c>
      <c r="AF22" t="b">
        <f>L22='[1]附表 3-1（2021-2022年）  '!L24</f>
        <v>1</v>
      </c>
      <c r="AG22" t="b">
        <f>M22='[1]附表 3-1（2021-2022年）  '!M24</f>
        <v>1</v>
      </c>
      <c r="AH22" t="b">
        <f>N22='[1]附表 3-1（2021-2022年）  '!N24</f>
        <v>1</v>
      </c>
      <c r="AI22" t="b">
        <f>O22='[1]附表 3-1（2021-2022年）  '!O24</f>
        <v>1</v>
      </c>
      <c r="AJ22" t="b">
        <f>P22='[1]附表 3-1（2021-2022年）  '!P24</f>
        <v>1</v>
      </c>
      <c r="AK22" t="b">
        <f>Q22='[1]附表 3-1（2021-2022年）  '!Q24</f>
        <v>1</v>
      </c>
      <c r="AL22" t="b">
        <f>R22='[1]附表 3-1（2021-2022年）  '!R24</f>
        <v>1</v>
      </c>
      <c r="AM22" t="b">
        <f>S22='[1]附表 3-1（2021-2022年）  '!S24</f>
        <v>1</v>
      </c>
      <c r="AN22" t="b">
        <f>T22='[1]附表 3-1（2021-2022年）  '!T24</f>
        <v>1</v>
      </c>
      <c r="AO22" t="b">
        <f>U22='[1]附表 3-1（2021-2022年）  '!U24</f>
        <v>1</v>
      </c>
      <c r="AP22" t="b">
        <f>V22='[1]附表 3-1（2021-2022年）  '!V24</f>
        <v>1</v>
      </c>
      <c r="AQ22" t="b">
        <f>W22='[1]附表 3-1（2021-2022年）  '!W24</f>
        <v>1</v>
      </c>
      <c r="AR22" t="b">
        <f>X22='[1]附表 3-1（2021-2022年）  '!X24</f>
        <v>1</v>
      </c>
      <c r="AS22" t="b">
        <f>Y22='[1]附表 3-1（2021-2022年）  '!Y24</f>
        <v>1</v>
      </c>
      <c r="AT22" t="b">
        <f>Z22='[1]附表 3-1（2021-2022年）  '!Z24</f>
        <v>1</v>
      </c>
    </row>
    <row r="23" ht="56.25" customHeight="1" spans="1:46">
      <c r="A23" s="46">
        <v>58</v>
      </c>
      <c r="B23" s="46">
        <v>2021</v>
      </c>
      <c r="C23" s="46" t="s">
        <v>169</v>
      </c>
      <c r="D23" s="46" t="s">
        <v>302</v>
      </c>
      <c r="E23" s="46" t="s">
        <v>422</v>
      </c>
      <c r="F23" s="80" t="s">
        <v>434</v>
      </c>
      <c r="G23" s="46" t="s">
        <v>243</v>
      </c>
      <c r="H23" s="46" t="s">
        <v>424</v>
      </c>
      <c r="I23" s="78" t="s">
        <v>435</v>
      </c>
      <c r="J23" s="46" t="s">
        <v>436</v>
      </c>
      <c r="K23" s="127" t="s">
        <v>422</v>
      </c>
      <c r="L23" s="64" t="s">
        <v>438</v>
      </c>
      <c r="M23" s="79">
        <v>700000</v>
      </c>
      <c r="N23" s="101">
        <v>700000</v>
      </c>
      <c r="O23" s="93"/>
      <c r="P23" s="93"/>
      <c r="Q23" s="46" t="s">
        <v>254</v>
      </c>
      <c r="R23" s="46" t="s">
        <v>256</v>
      </c>
      <c r="S23" s="46" t="s">
        <v>256</v>
      </c>
      <c r="T23" s="46" t="s">
        <v>256</v>
      </c>
      <c r="U23" s="46" t="s">
        <v>256</v>
      </c>
      <c r="V23" s="46" t="s">
        <v>257</v>
      </c>
      <c r="W23" s="116" t="s">
        <v>422</v>
      </c>
      <c r="X23" s="46" t="s">
        <v>256</v>
      </c>
      <c r="Y23" s="46" t="s">
        <v>256</v>
      </c>
      <c r="Z23" s="116" t="s">
        <v>258</v>
      </c>
      <c r="AA23" t="b">
        <f>G23='[1]附表 3-1（2021-2022年）  '!G25</f>
        <v>1</v>
      </c>
      <c r="AB23" t="b">
        <f>H23='[1]附表 3-1（2021-2022年）  '!H25</f>
        <v>1</v>
      </c>
      <c r="AC23" t="b">
        <f>I23='[1]附表 3-1（2021-2022年）  '!I25</f>
        <v>1</v>
      </c>
      <c r="AD23" t="b">
        <f>J23='[1]附表 3-1（2021-2022年）  '!J25</f>
        <v>1</v>
      </c>
      <c r="AE23" t="b">
        <f>K23='[1]附表 3-1（2021-2022年）  '!K25</f>
        <v>1</v>
      </c>
      <c r="AF23" t="b">
        <f>L23='[1]附表 3-1（2021-2022年）  '!L25</f>
        <v>1</v>
      </c>
      <c r="AG23" t="b">
        <f>M23='[1]附表 3-1（2021-2022年）  '!M25</f>
        <v>1</v>
      </c>
      <c r="AH23" t="b">
        <f>N23='[1]附表 3-1（2021-2022年）  '!N25</f>
        <v>1</v>
      </c>
      <c r="AI23" t="b">
        <f>O23='[1]附表 3-1（2021-2022年）  '!O25</f>
        <v>1</v>
      </c>
      <c r="AJ23" t="b">
        <f>P23='[1]附表 3-1（2021-2022年）  '!P25</f>
        <v>1</v>
      </c>
      <c r="AK23" t="b">
        <f>Q23='[1]附表 3-1（2021-2022年）  '!Q25</f>
        <v>1</v>
      </c>
      <c r="AL23" t="b">
        <f>R23='[1]附表 3-1（2021-2022年）  '!R25</f>
        <v>1</v>
      </c>
      <c r="AM23" t="b">
        <f>S23='[1]附表 3-1（2021-2022年）  '!S25</f>
        <v>1</v>
      </c>
      <c r="AN23" t="b">
        <f>T23='[1]附表 3-1（2021-2022年）  '!T25</f>
        <v>1</v>
      </c>
      <c r="AO23" t="b">
        <f>U23='[1]附表 3-1（2021-2022年）  '!U25</f>
        <v>1</v>
      </c>
      <c r="AP23" t="b">
        <f>V23='[1]附表 3-1（2021-2022年）  '!V25</f>
        <v>1</v>
      </c>
      <c r="AQ23" t="b">
        <f>W23='[1]附表 3-1（2021-2022年）  '!W25</f>
        <v>1</v>
      </c>
      <c r="AR23" t="b">
        <f>X23='[1]附表 3-1（2021-2022年）  '!X25</f>
        <v>1</v>
      </c>
      <c r="AS23" t="b">
        <f>Y23='[1]附表 3-1（2021-2022年）  '!Y25</f>
        <v>1</v>
      </c>
      <c r="AT23" t="b">
        <f>Z23='[1]附表 3-1（2021-2022年）  '!Z25</f>
        <v>1</v>
      </c>
    </row>
    <row r="24" ht="84" customHeight="1" spans="1:46">
      <c r="A24" s="46">
        <v>59</v>
      </c>
      <c r="B24" s="46">
        <v>2021</v>
      </c>
      <c r="C24" s="46" t="s">
        <v>170</v>
      </c>
      <c r="D24" s="46" t="s">
        <v>302</v>
      </c>
      <c r="E24" s="46" t="s">
        <v>417</v>
      </c>
      <c r="F24" s="89" t="s">
        <v>987</v>
      </c>
      <c r="G24" s="46" t="s">
        <v>243</v>
      </c>
      <c r="H24" s="46" t="s">
        <v>260</v>
      </c>
      <c r="I24" s="78" t="s">
        <v>441</v>
      </c>
      <c r="J24" s="116" t="s">
        <v>988</v>
      </c>
      <c r="K24" s="64" t="s">
        <v>989</v>
      </c>
      <c r="L24" s="64" t="s">
        <v>444</v>
      </c>
      <c r="M24" s="79">
        <v>1600000</v>
      </c>
      <c r="N24" s="92">
        <v>1600000</v>
      </c>
      <c r="O24" s="93"/>
      <c r="P24" s="93"/>
      <c r="Q24" s="46" t="s">
        <v>254</v>
      </c>
      <c r="R24" s="46" t="s">
        <v>256</v>
      </c>
      <c r="S24" s="46" t="s">
        <v>256</v>
      </c>
      <c r="T24" s="46" t="s">
        <v>256</v>
      </c>
      <c r="U24" s="46" t="s">
        <v>256</v>
      </c>
      <c r="V24" s="46" t="s">
        <v>257</v>
      </c>
      <c r="W24" s="46" t="s">
        <v>417</v>
      </c>
      <c r="X24" s="46" t="s">
        <v>256</v>
      </c>
      <c r="Y24" s="46" t="s">
        <v>256</v>
      </c>
      <c r="Z24" s="46" t="s">
        <v>258</v>
      </c>
      <c r="AA24" t="b">
        <f>G24='[1]附表 3-1（2021-2022年）  '!G26</f>
        <v>1</v>
      </c>
      <c r="AB24" t="b">
        <f>H24='[1]附表 3-1（2021-2022年）  '!H26</f>
        <v>1</v>
      </c>
      <c r="AC24" t="b">
        <f>I24='[1]附表 3-1（2021-2022年）  '!I26</f>
        <v>1</v>
      </c>
      <c r="AD24" t="b">
        <f>J24='[1]附表 3-1（2021-2022年）  '!J26</f>
        <v>1</v>
      </c>
      <c r="AE24" t="b">
        <f>K24='[1]附表 3-1（2021-2022年）  '!K26</f>
        <v>1</v>
      </c>
      <c r="AF24" t="b">
        <f>L24='[1]附表 3-1（2021-2022年）  '!L26</f>
        <v>1</v>
      </c>
      <c r="AG24" t="b">
        <f>M24='[1]附表 3-1（2021-2022年）  '!M26</f>
        <v>1</v>
      </c>
      <c r="AH24" t="b">
        <f>N24='[1]附表 3-1（2021-2022年）  '!N26</f>
        <v>1</v>
      </c>
      <c r="AI24" t="b">
        <f>O24='[1]附表 3-1（2021-2022年）  '!O26</f>
        <v>1</v>
      </c>
      <c r="AJ24" t="b">
        <f>P24='[1]附表 3-1（2021-2022年）  '!P26</f>
        <v>1</v>
      </c>
      <c r="AK24" t="b">
        <f>Q24='[1]附表 3-1（2021-2022年）  '!Q26</f>
        <v>1</v>
      </c>
      <c r="AL24" t="b">
        <f>R24='[1]附表 3-1（2021-2022年）  '!R26</f>
        <v>1</v>
      </c>
      <c r="AM24" t="b">
        <f>S24='[1]附表 3-1（2021-2022年）  '!S26</f>
        <v>1</v>
      </c>
      <c r="AN24" t="b">
        <f>T24='[1]附表 3-1（2021-2022年）  '!T26</f>
        <v>1</v>
      </c>
      <c r="AO24" t="b">
        <f>U24='[1]附表 3-1（2021-2022年）  '!U26</f>
        <v>1</v>
      </c>
      <c r="AP24" t="b">
        <f>V24='[1]附表 3-1（2021-2022年）  '!V26</f>
        <v>1</v>
      </c>
      <c r="AQ24" t="b">
        <f>W24='[1]附表 3-1（2021-2022年）  '!W26</f>
        <v>1</v>
      </c>
      <c r="AR24" t="b">
        <f>X24='[1]附表 3-1（2021-2022年）  '!X26</f>
        <v>1</v>
      </c>
      <c r="AS24" t="b">
        <f>Y24='[1]附表 3-1（2021-2022年）  '!Y26</f>
        <v>1</v>
      </c>
      <c r="AT24" t="b">
        <f>Z24='[1]附表 3-1（2021-2022年）  '!Z26</f>
        <v>1</v>
      </c>
    </row>
    <row r="25" ht="33.75" spans="1:46">
      <c r="A25" s="46">
        <v>60</v>
      </c>
      <c r="B25" s="46">
        <v>2021</v>
      </c>
      <c r="C25" s="46" t="s">
        <v>171</v>
      </c>
      <c r="D25" s="46" t="s">
        <v>302</v>
      </c>
      <c r="E25" s="46" t="s">
        <v>417</v>
      </c>
      <c r="F25" s="89" t="s">
        <v>445</v>
      </c>
      <c r="G25" s="46" t="s">
        <v>243</v>
      </c>
      <c r="H25" s="46" t="s">
        <v>260</v>
      </c>
      <c r="I25" s="78" t="s">
        <v>446</v>
      </c>
      <c r="J25" s="46" t="s">
        <v>447</v>
      </c>
      <c r="K25" s="64" t="s">
        <v>427</v>
      </c>
      <c r="L25" s="64" t="s">
        <v>428</v>
      </c>
      <c r="M25" s="79">
        <v>1500000</v>
      </c>
      <c r="N25" s="92">
        <v>1500000</v>
      </c>
      <c r="O25" s="93"/>
      <c r="P25" s="93"/>
      <c r="Q25" s="46" t="s">
        <v>254</v>
      </c>
      <c r="R25" s="46" t="s">
        <v>256</v>
      </c>
      <c r="S25" s="46" t="s">
        <v>256</v>
      </c>
      <c r="T25" s="46" t="s">
        <v>256</v>
      </c>
      <c r="U25" s="46" t="s">
        <v>256</v>
      </c>
      <c r="V25" s="46" t="s">
        <v>257</v>
      </c>
      <c r="W25" s="46" t="s">
        <v>427</v>
      </c>
      <c r="X25" s="46" t="s">
        <v>256</v>
      </c>
      <c r="Y25" s="46" t="s">
        <v>256</v>
      </c>
      <c r="Z25" s="46" t="s">
        <v>270</v>
      </c>
      <c r="AA25" t="b">
        <f>G25='[1]附表 3-1（2021-2022年）  '!G27</f>
        <v>1</v>
      </c>
      <c r="AB25" t="b">
        <f>H25='[1]附表 3-1（2021-2022年）  '!H27</f>
        <v>1</v>
      </c>
      <c r="AC25" t="b">
        <f>I25='[1]附表 3-1（2021-2022年）  '!I27</f>
        <v>1</v>
      </c>
      <c r="AD25" t="b">
        <f>J25='[1]附表 3-1（2021-2022年）  '!J27</f>
        <v>1</v>
      </c>
      <c r="AE25" t="b">
        <f>K25='[1]附表 3-1（2021-2022年）  '!K27</f>
        <v>1</v>
      </c>
      <c r="AF25" t="b">
        <f>L25='[1]附表 3-1（2021-2022年）  '!L27</f>
        <v>1</v>
      </c>
      <c r="AG25" t="b">
        <f>M25='[1]附表 3-1（2021-2022年）  '!M27</f>
        <v>1</v>
      </c>
      <c r="AH25" t="b">
        <f>N25='[1]附表 3-1（2021-2022年）  '!N27</f>
        <v>1</v>
      </c>
      <c r="AI25" t="b">
        <f>O25='[1]附表 3-1（2021-2022年）  '!O27</f>
        <v>1</v>
      </c>
      <c r="AJ25" t="b">
        <f>P25='[1]附表 3-1（2021-2022年）  '!P27</f>
        <v>1</v>
      </c>
      <c r="AK25" t="b">
        <f>Q25='[1]附表 3-1（2021-2022年）  '!Q27</f>
        <v>1</v>
      </c>
      <c r="AL25" t="b">
        <f>R25='[1]附表 3-1（2021-2022年）  '!R27</f>
        <v>1</v>
      </c>
      <c r="AM25" t="b">
        <f>S25='[1]附表 3-1（2021-2022年）  '!S27</f>
        <v>1</v>
      </c>
      <c r="AN25" t="b">
        <f>T25='[1]附表 3-1（2021-2022年）  '!T27</f>
        <v>1</v>
      </c>
      <c r="AO25" t="b">
        <f>U25='[1]附表 3-1（2021-2022年）  '!U27</f>
        <v>1</v>
      </c>
      <c r="AP25" t="b">
        <f>V25='[1]附表 3-1（2021-2022年）  '!V27</f>
        <v>1</v>
      </c>
      <c r="AQ25" t="b">
        <f>W25='[1]附表 3-1（2021-2022年）  '!W27</f>
        <v>1</v>
      </c>
      <c r="AR25" t="b">
        <f>X25='[1]附表 3-1（2021-2022年）  '!X27</f>
        <v>1</v>
      </c>
      <c r="AS25" t="b">
        <f>Y25='[1]附表 3-1（2021-2022年）  '!Y27</f>
        <v>1</v>
      </c>
      <c r="AT25" t="b">
        <f>Z25='[1]附表 3-1（2021-2022年）  '!Z27</f>
        <v>1</v>
      </c>
    </row>
    <row r="26" ht="45" spans="1:46">
      <c r="A26" s="46">
        <v>61</v>
      </c>
      <c r="B26" s="46">
        <v>2021</v>
      </c>
      <c r="C26" s="46" t="s">
        <v>172</v>
      </c>
      <c r="D26" s="46" t="s">
        <v>302</v>
      </c>
      <c r="E26" s="46" t="s">
        <v>417</v>
      </c>
      <c r="F26" s="89" t="s">
        <v>448</v>
      </c>
      <c r="G26" s="46" t="s">
        <v>243</v>
      </c>
      <c r="H26" s="46" t="s">
        <v>260</v>
      </c>
      <c r="I26" s="78" t="s">
        <v>449</v>
      </c>
      <c r="J26" s="46" t="s">
        <v>450</v>
      </c>
      <c r="K26" s="64" t="s">
        <v>316</v>
      </c>
      <c r="L26" s="64" t="s">
        <v>317</v>
      </c>
      <c r="M26" s="79">
        <v>614824.98</v>
      </c>
      <c r="N26" s="92">
        <v>500000</v>
      </c>
      <c r="O26" s="97">
        <v>114824.98</v>
      </c>
      <c r="P26" s="93"/>
      <c r="Q26" s="46" t="s">
        <v>254</v>
      </c>
      <c r="R26" s="46" t="s">
        <v>256</v>
      </c>
      <c r="S26" s="46" t="s">
        <v>256</v>
      </c>
      <c r="T26" s="46" t="s">
        <v>256</v>
      </c>
      <c r="U26" s="46" t="s">
        <v>256</v>
      </c>
      <c r="V26" s="46" t="s">
        <v>257</v>
      </c>
      <c r="W26" s="46" t="s">
        <v>316</v>
      </c>
      <c r="X26" s="46" t="s">
        <v>256</v>
      </c>
      <c r="Y26" s="46" t="s">
        <v>256</v>
      </c>
      <c r="Z26" s="46" t="s">
        <v>270</v>
      </c>
      <c r="AA26" t="b">
        <f>G26='[1]附表 3-1（2021-2022年）  '!G28</f>
        <v>1</v>
      </c>
      <c r="AB26" t="b">
        <f>H26='[1]附表 3-1（2021-2022年）  '!H28</f>
        <v>1</v>
      </c>
      <c r="AC26" t="b">
        <f>I26='[1]附表 3-1（2021-2022年）  '!I28</f>
        <v>1</v>
      </c>
      <c r="AD26" t="b">
        <f>J26='[1]附表 3-1（2021-2022年）  '!J28</f>
        <v>1</v>
      </c>
      <c r="AE26" t="b">
        <f>K26='[1]附表 3-1（2021-2022年）  '!K28</f>
        <v>1</v>
      </c>
      <c r="AF26" t="b">
        <f>L26='[1]附表 3-1（2021-2022年）  '!L28</f>
        <v>1</v>
      </c>
      <c r="AG26" t="b">
        <f>M26='[1]附表 3-1（2021-2022年）  '!M28</f>
        <v>1</v>
      </c>
      <c r="AH26" t="b">
        <f>N26='[1]附表 3-1（2021-2022年）  '!N28</f>
        <v>1</v>
      </c>
      <c r="AI26" t="b">
        <f>O26='[1]附表 3-1（2021-2022年）  '!O28</f>
        <v>1</v>
      </c>
      <c r="AJ26" t="b">
        <f>P26='[1]附表 3-1（2021-2022年）  '!P28</f>
        <v>1</v>
      </c>
      <c r="AK26" t="b">
        <f>Q26='[1]附表 3-1（2021-2022年）  '!Q28</f>
        <v>1</v>
      </c>
      <c r="AL26" t="b">
        <f>R26='[1]附表 3-1（2021-2022年）  '!R28</f>
        <v>1</v>
      </c>
      <c r="AM26" t="b">
        <f>S26='[1]附表 3-1（2021-2022年）  '!S28</f>
        <v>1</v>
      </c>
      <c r="AN26" t="b">
        <f>T26='[1]附表 3-1（2021-2022年）  '!T28</f>
        <v>1</v>
      </c>
      <c r="AO26" t="b">
        <f>U26='[1]附表 3-1（2021-2022年）  '!U28</f>
        <v>1</v>
      </c>
      <c r="AP26" t="b">
        <f>V26='[1]附表 3-1（2021-2022年）  '!V28</f>
        <v>1</v>
      </c>
      <c r="AQ26" t="b">
        <f>W26='[1]附表 3-1（2021-2022年）  '!W28</f>
        <v>1</v>
      </c>
      <c r="AR26" t="b">
        <f>X26='[1]附表 3-1（2021-2022年）  '!X28</f>
        <v>1</v>
      </c>
      <c r="AS26" t="b">
        <f>Y26='[1]附表 3-1（2021-2022年）  '!Y28</f>
        <v>1</v>
      </c>
      <c r="AT26" t="b">
        <f>Z26='[1]附表 3-1（2021-2022年）  '!Z28</f>
        <v>1</v>
      </c>
    </row>
    <row r="27" ht="43.5" customHeight="1" spans="1:46">
      <c r="A27" s="46">
        <v>62</v>
      </c>
      <c r="B27" s="46">
        <v>2022</v>
      </c>
      <c r="C27" s="65" t="s">
        <v>662</v>
      </c>
      <c r="D27" s="46" t="s">
        <v>302</v>
      </c>
      <c r="E27" s="46" t="s">
        <v>789</v>
      </c>
      <c r="F27" s="84" t="s">
        <v>908</v>
      </c>
      <c r="G27" s="65" t="s">
        <v>243</v>
      </c>
      <c r="H27" s="65" t="s">
        <v>260</v>
      </c>
      <c r="I27" s="65" t="s">
        <v>909</v>
      </c>
      <c r="J27" s="46" t="s">
        <v>910</v>
      </c>
      <c r="K27" s="104" t="s">
        <v>789</v>
      </c>
      <c r="L27" s="104" t="s">
        <v>307</v>
      </c>
      <c r="M27" s="100">
        <v>1356951.95</v>
      </c>
      <c r="N27" s="100">
        <v>1250000</v>
      </c>
      <c r="O27" s="94">
        <v>106951.95</v>
      </c>
      <c r="P27" s="95"/>
      <c r="Q27" s="65" t="s">
        <v>254</v>
      </c>
      <c r="R27" s="46" t="s">
        <v>256</v>
      </c>
      <c r="S27" s="46" t="s">
        <v>256</v>
      </c>
      <c r="T27" s="46" t="s">
        <v>256</v>
      </c>
      <c r="U27" s="46" t="s">
        <v>256</v>
      </c>
      <c r="V27" s="46" t="s">
        <v>257</v>
      </c>
      <c r="W27" s="46" t="s">
        <v>789</v>
      </c>
      <c r="X27" s="46" t="s">
        <v>256</v>
      </c>
      <c r="Y27" s="46" t="s">
        <v>256</v>
      </c>
      <c r="Z27" s="114" t="s">
        <v>258</v>
      </c>
      <c r="AA27" t="b">
        <f>G27='[1]附表 3-1（2021-2022年）  '!G29</f>
        <v>1</v>
      </c>
      <c r="AB27" t="b">
        <f>H27='[1]附表 3-1（2021-2022年）  '!H29</f>
        <v>1</v>
      </c>
      <c r="AC27" t="b">
        <f>I27='[1]附表 3-1（2021-2022年）  '!I29</f>
        <v>1</v>
      </c>
      <c r="AD27" t="b">
        <f>J27='[1]附表 3-1（2021-2022年）  '!J29</f>
        <v>1</v>
      </c>
      <c r="AE27" t="b">
        <f>K27='[1]附表 3-1（2021-2022年）  '!K29</f>
        <v>1</v>
      </c>
      <c r="AF27" t="b">
        <f>L27='[1]附表 3-1（2021-2022年）  '!L29</f>
        <v>1</v>
      </c>
      <c r="AG27" t="b">
        <f>M27='[1]附表 3-1（2021-2022年）  '!M29</f>
        <v>1</v>
      </c>
      <c r="AH27" t="b">
        <f>N27='[1]附表 3-1（2021-2022年）  '!N29</f>
        <v>1</v>
      </c>
      <c r="AI27" t="b">
        <f>O27='[1]附表 3-1（2021-2022年）  '!O29</f>
        <v>1</v>
      </c>
      <c r="AJ27" t="b">
        <f>P27='[1]附表 3-1（2021-2022年）  '!P29</f>
        <v>1</v>
      </c>
      <c r="AK27" t="b">
        <f>Q27='[1]附表 3-1（2021-2022年）  '!Q29</f>
        <v>1</v>
      </c>
      <c r="AL27" t="b">
        <f>R27='[1]附表 3-1（2021-2022年）  '!R29</f>
        <v>1</v>
      </c>
      <c r="AM27" t="b">
        <f>S27='[1]附表 3-1（2021-2022年）  '!S29</f>
        <v>1</v>
      </c>
      <c r="AN27" t="b">
        <f>T27='[1]附表 3-1（2021-2022年）  '!T29</f>
        <v>1</v>
      </c>
      <c r="AO27" t="b">
        <f>U27='[1]附表 3-1（2021-2022年）  '!U29</f>
        <v>1</v>
      </c>
      <c r="AP27" t="b">
        <f>V27='[1]附表 3-1（2021-2022年）  '!V29</f>
        <v>1</v>
      </c>
      <c r="AQ27" t="b">
        <f>W27='[1]附表 3-1（2021-2022年）  '!W29</f>
        <v>1</v>
      </c>
      <c r="AR27" t="b">
        <f>X27='[1]附表 3-1（2021-2022年）  '!X29</f>
        <v>1</v>
      </c>
      <c r="AS27" t="b">
        <f>Y27='[1]附表 3-1（2021-2022年）  '!Y29</f>
        <v>1</v>
      </c>
      <c r="AT27" t="b">
        <f>Z27='[1]附表 3-1（2021-2022年）  '!Z29</f>
        <v>1</v>
      </c>
    </row>
    <row r="28" ht="43.5" customHeight="1" spans="1:46">
      <c r="A28" s="46">
        <v>63</v>
      </c>
      <c r="B28" s="46">
        <v>2022</v>
      </c>
      <c r="C28" s="65" t="s">
        <v>663</v>
      </c>
      <c r="D28" s="46" t="s">
        <v>302</v>
      </c>
      <c r="E28" s="46" t="s">
        <v>789</v>
      </c>
      <c r="F28" s="84" t="s">
        <v>912</v>
      </c>
      <c r="G28" s="65" t="s">
        <v>243</v>
      </c>
      <c r="H28" s="65" t="s">
        <v>250</v>
      </c>
      <c r="I28" s="65" t="s">
        <v>913</v>
      </c>
      <c r="J28" s="46" t="s">
        <v>914</v>
      </c>
      <c r="K28" s="104" t="s">
        <v>789</v>
      </c>
      <c r="L28" s="104" t="s">
        <v>307</v>
      </c>
      <c r="M28" s="100">
        <v>974787.09</v>
      </c>
      <c r="N28" s="100">
        <v>900000</v>
      </c>
      <c r="O28" s="94">
        <v>74787.09</v>
      </c>
      <c r="P28" s="95"/>
      <c r="Q28" s="46" t="s">
        <v>256</v>
      </c>
      <c r="R28" s="46" t="s">
        <v>256</v>
      </c>
      <c r="S28" s="46" t="s">
        <v>256</v>
      </c>
      <c r="T28" s="46" t="s">
        <v>256</v>
      </c>
      <c r="U28" s="46" t="s">
        <v>256</v>
      </c>
      <c r="V28" s="46" t="s">
        <v>256</v>
      </c>
      <c r="W28" s="46" t="s">
        <v>256</v>
      </c>
      <c r="X28" s="46" t="s">
        <v>256</v>
      </c>
      <c r="Y28" s="46" t="s">
        <v>256</v>
      </c>
      <c r="Z28" s="114" t="s">
        <v>258</v>
      </c>
      <c r="AA28" t="b">
        <f>G28='[1]附表 3-1（2021-2022年）  '!G30</f>
        <v>1</v>
      </c>
      <c r="AB28" t="b">
        <f>H28='[1]附表 3-1（2021-2022年）  '!H30</f>
        <v>1</v>
      </c>
      <c r="AC28" t="b">
        <f>I28='[1]附表 3-1（2021-2022年）  '!I30</f>
        <v>1</v>
      </c>
      <c r="AD28" t="b">
        <f>J28='[1]附表 3-1（2021-2022年）  '!J30</f>
        <v>1</v>
      </c>
      <c r="AE28" t="b">
        <f>K28='[1]附表 3-1（2021-2022年）  '!K30</f>
        <v>1</v>
      </c>
      <c r="AF28" t="b">
        <f>L28='[1]附表 3-1（2021-2022年）  '!L30</f>
        <v>1</v>
      </c>
      <c r="AG28" t="b">
        <f>M28='[1]附表 3-1（2021-2022年）  '!M30</f>
        <v>1</v>
      </c>
      <c r="AH28" t="b">
        <f>N28='[1]附表 3-1（2021-2022年）  '!N30</f>
        <v>1</v>
      </c>
      <c r="AI28" t="b">
        <f>O28='[1]附表 3-1（2021-2022年）  '!O30</f>
        <v>1</v>
      </c>
      <c r="AJ28" t="b">
        <f>P28='[1]附表 3-1（2021-2022年）  '!P30</f>
        <v>1</v>
      </c>
      <c r="AK28" t="b">
        <f>Q28='[1]附表 3-1（2021-2022年）  '!Q30</f>
        <v>1</v>
      </c>
      <c r="AL28" t="b">
        <f>R28='[1]附表 3-1（2021-2022年）  '!R30</f>
        <v>1</v>
      </c>
      <c r="AM28" t="b">
        <f>S28='[1]附表 3-1（2021-2022年）  '!S30</f>
        <v>1</v>
      </c>
      <c r="AN28" t="b">
        <f>T28='[1]附表 3-1（2021-2022年）  '!T30</f>
        <v>1</v>
      </c>
      <c r="AO28" t="b">
        <f>U28='[1]附表 3-1（2021-2022年）  '!U30</f>
        <v>1</v>
      </c>
      <c r="AP28" t="b">
        <f>V28='[1]附表 3-1（2021-2022年）  '!V30</f>
        <v>1</v>
      </c>
      <c r="AQ28" t="b">
        <f>W28='[1]附表 3-1（2021-2022年）  '!W30</f>
        <v>1</v>
      </c>
      <c r="AR28" t="b">
        <f>X28='[1]附表 3-1（2021-2022年）  '!X30</f>
        <v>1</v>
      </c>
      <c r="AS28" t="b">
        <f>Y28='[1]附表 3-1（2021-2022年）  '!Y30</f>
        <v>1</v>
      </c>
      <c r="AT28" t="b">
        <f>Z28='[1]附表 3-1（2021-2022年）  '!Z30</f>
        <v>1</v>
      </c>
    </row>
    <row r="29" ht="43.5" customHeight="1" spans="1:46">
      <c r="A29" s="46">
        <v>64</v>
      </c>
      <c r="B29" s="46">
        <v>2022</v>
      </c>
      <c r="C29" s="65" t="s">
        <v>664</v>
      </c>
      <c r="D29" s="46" t="s">
        <v>302</v>
      </c>
      <c r="E29" s="46" t="s">
        <v>789</v>
      </c>
      <c r="F29" s="84" t="s">
        <v>915</v>
      </c>
      <c r="G29" s="65" t="s">
        <v>243</v>
      </c>
      <c r="H29" s="65" t="s">
        <v>250</v>
      </c>
      <c r="I29" s="65" t="s">
        <v>916</v>
      </c>
      <c r="J29" s="46" t="s">
        <v>917</v>
      </c>
      <c r="K29" s="104" t="s">
        <v>316</v>
      </c>
      <c r="L29" s="104" t="s">
        <v>918</v>
      </c>
      <c r="M29" s="100">
        <v>312238.22</v>
      </c>
      <c r="N29" s="100">
        <v>300000</v>
      </c>
      <c r="O29" s="94">
        <v>12238.22</v>
      </c>
      <c r="P29" s="95"/>
      <c r="Q29" s="46" t="s">
        <v>256</v>
      </c>
      <c r="R29" s="46" t="s">
        <v>256</v>
      </c>
      <c r="S29" s="46" t="s">
        <v>256</v>
      </c>
      <c r="T29" s="46" t="s">
        <v>256</v>
      </c>
      <c r="U29" s="46" t="s">
        <v>256</v>
      </c>
      <c r="V29" s="46" t="s">
        <v>256</v>
      </c>
      <c r="W29" s="46" t="s">
        <v>256</v>
      </c>
      <c r="X29" s="46" t="s">
        <v>256</v>
      </c>
      <c r="Y29" s="46" t="s">
        <v>256</v>
      </c>
      <c r="Z29" s="114" t="s">
        <v>258</v>
      </c>
      <c r="AA29" t="b">
        <f>G29='[1]附表 3-1（2021-2022年）  '!G31</f>
        <v>1</v>
      </c>
      <c r="AB29" t="b">
        <f>H29='[1]附表 3-1（2021-2022年）  '!H31</f>
        <v>1</v>
      </c>
      <c r="AC29" t="b">
        <f>I29='[1]附表 3-1（2021-2022年）  '!I31</f>
        <v>1</v>
      </c>
      <c r="AD29" t="b">
        <f>J29='[1]附表 3-1（2021-2022年）  '!J31</f>
        <v>1</v>
      </c>
      <c r="AE29" t="b">
        <f>K29='[1]附表 3-1（2021-2022年）  '!K31</f>
        <v>0</v>
      </c>
      <c r="AF29" t="b">
        <f>L29='[1]附表 3-1（2021-2022年）  '!L31</f>
        <v>1</v>
      </c>
      <c r="AG29" t="b">
        <f>M29='[1]附表 3-1（2021-2022年）  '!M31</f>
        <v>1</v>
      </c>
      <c r="AH29" t="b">
        <f>N29='[1]附表 3-1（2021-2022年）  '!N31</f>
        <v>1</v>
      </c>
      <c r="AI29" t="b">
        <f>O29='[1]附表 3-1（2021-2022年）  '!O31</f>
        <v>1</v>
      </c>
      <c r="AJ29" t="b">
        <f>P29='[1]附表 3-1（2021-2022年）  '!P31</f>
        <v>1</v>
      </c>
      <c r="AK29" t="b">
        <f>Q29='[1]附表 3-1（2021-2022年）  '!Q31</f>
        <v>1</v>
      </c>
      <c r="AL29" t="b">
        <f>R29='[1]附表 3-1（2021-2022年）  '!R31</f>
        <v>1</v>
      </c>
      <c r="AM29" t="b">
        <f>S29='[1]附表 3-1（2021-2022年）  '!S31</f>
        <v>1</v>
      </c>
      <c r="AN29" t="b">
        <f>T29='[1]附表 3-1（2021-2022年）  '!T31</f>
        <v>1</v>
      </c>
      <c r="AO29" t="b">
        <f>U29='[1]附表 3-1（2021-2022年）  '!U31</f>
        <v>1</v>
      </c>
      <c r="AP29" t="b">
        <f>V29='[1]附表 3-1（2021-2022年）  '!V31</f>
        <v>1</v>
      </c>
      <c r="AQ29" t="b">
        <f>W29='[1]附表 3-1（2021-2022年）  '!W31</f>
        <v>1</v>
      </c>
      <c r="AR29" t="b">
        <f>X29='[1]附表 3-1（2021-2022年）  '!X31</f>
        <v>1</v>
      </c>
      <c r="AS29" t="b">
        <f>Y29='[1]附表 3-1（2021-2022年）  '!Y31</f>
        <v>1</v>
      </c>
      <c r="AT29" t="b">
        <f>Z29='[1]附表 3-1（2021-2022年）  '!Z31</f>
        <v>1</v>
      </c>
    </row>
    <row r="30" ht="45" spans="1:46">
      <c r="A30" s="46">
        <v>65</v>
      </c>
      <c r="B30" s="46">
        <v>2022</v>
      </c>
      <c r="C30" s="65" t="s">
        <v>665</v>
      </c>
      <c r="D30" s="46" t="s">
        <v>302</v>
      </c>
      <c r="E30" s="46" t="s">
        <v>789</v>
      </c>
      <c r="F30" s="84" t="s">
        <v>919</v>
      </c>
      <c r="G30" s="65" t="s">
        <v>243</v>
      </c>
      <c r="H30" s="65" t="s">
        <v>282</v>
      </c>
      <c r="I30" s="65" t="s">
        <v>920</v>
      </c>
      <c r="J30" s="46" t="s">
        <v>921</v>
      </c>
      <c r="K30" s="104" t="s">
        <v>437</v>
      </c>
      <c r="L30" s="104" t="s">
        <v>438</v>
      </c>
      <c r="M30" s="100">
        <v>489600</v>
      </c>
      <c r="N30" s="100">
        <v>489600</v>
      </c>
      <c r="O30" s="94"/>
      <c r="P30" s="95"/>
      <c r="Q30" s="46" t="s">
        <v>254</v>
      </c>
      <c r="R30" s="46" t="s">
        <v>256</v>
      </c>
      <c r="S30" s="46" t="s">
        <v>256</v>
      </c>
      <c r="T30" s="46" t="s">
        <v>256</v>
      </c>
      <c r="U30" s="46" t="s">
        <v>256</v>
      </c>
      <c r="V30" s="46" t="s">
        <v>257</v>
      </c>
      <c r="W30" s="46" t="s">
        <v>437</v>
      </c>
      <c r="X30" s="46" t="s">
        <v>256</v>
      </c>
      <c r="Y30" s="46" t="s">
        <v>256</v>
      </c>
      <c r="Z30" s="65" t="s">
        <v>255</v>
      </c>
      <c r="AA30" t="b">
        <f>G30='[1]附表 3-1（2021-2022年）  '!G32</f>
        <v>1</v>
      </c>
      <c r="AB30" t="b">
        <f>H30='[1]附表 3-1（2021-2022年）  '!H32</f>
        <v>1</v>
      </c>
      <c r="AC30" t="b">
        <f>I30='[1]附表 3-1（2021-2022年）  '!I32</f>
        <v>1</v>
      </c>
      <c r="AD30" t="b">
        <f>J30='[1]附表 3-1（2021-2022年）  '!J32</f>
        <v>1</v>
      </c>
      <c r="AE30" t="b">
        <f>K30='[1]附表 3-1（2021-2022年）  '!K32</f>
        <v>1</v>
      </c>
      <c r="AF30" t="b">
        <f>L30='[1]附表 3-1（2021-2022年）  '!L32</f>
        <v>1</v>
      </c>
      <c r="AG30" t="b">
        <f>M30='[1]附表 3-1（2021-2022年）  '!M32</f>
        <v>1</v>
      </c>
      <c r="AH30" t="b">
        <f>N30='[1]附表 3-1（2021-2022年）  '!N32</f>
        <v>1</v>
      </c>
      <c r="AI30" t="b">
        <f>O30='[1]附表 3-1（2021-2022年）  '!O32</f>
        <v>1</v>
      </c>
      <c r="AJ30" t="b">
        <f>P30='[1]附表 3-1（2021-2022年）  '!P32</f>
        <v>1</v>
      </c>
      <c r="AK30" t="b">
        <f>Q30='[1]附表 3-1（2021-2022年）  '!Q32</f>
        <v>1</v>
      </c>
      <c r="AL30" t="b">
        <f>R30='[1]附表 3-1（2021-2022年）  '!R32</f>
        <v>1</v>
      </c>
      <c r="AM30" t="b">
        <f>S30='[1]附表 3-1（2021-2022年）  '!S32</f>
        <v>1</v>
      </c>
      <c r="AN30" t="b">
        <f>T30='[1]附表 3-1（2021-2022年）  '!T32</f>
        <v>1</v>
      </c>
      <c r="AO30" t="b">
        <f>U30='[1]附表 3-1（2021-2022年）  '!U32</f>
        <v>1</v>
      </c>
      <c r="AP30" t="b">
        <f>V30='[1]附表 3-1（2021-2022年）  '!V32</f>
        <v>1</v>
      </c>
      <c r="AQ30" t="b">
        <f>W30='[1]附表 3-1（2021-2022年）  '!W32</f>
        <v>1</v>
      </c>
      <c r="AR30" t="b">
        <f>X30='[1]附表 3-1（2021-2022年）  '!X32</f>
        <v>1</v>
      </c>
      <c r="AS30" t="b">
        <f>Y30='[1]附表 3-1（2021-2022年）  '!Y32</f>
        <v>1</v>
      </c>
      <c r="AT30" t="b">
        <f>Z30='[1]附表 3-1（2021-2022年）  '!Z32</f>
        <v>1</v>
      </c>
    </row>
    <row r="31" ht="45" spans="1:46">
      <c r="A31" s="46">
        <v>66</v>
      </c>
      <c r="B31" s="46">
        <v>2022</v>
      </c>
      <c r="C31" s="65" t="s">
        <v>666</v>
      </c>
      <c r="D31" s="46" t="s">
        <v>302</v>
      </c>
      <c r="E31" s="46" t="s">
        <v>789</v>
      </c>
      <c r="F31" s="84" t="s">
        <v>922</v>
      </c>
      <c r="G31" s="65" t="s">
        <v>243</v>
      </c>
      <c r="H31" s="65" t="s">
        <v>282</v>
      </c>
      <c r="I31" s="65" t="s">
        <v>923</v>
      </c>
      <c r="J31" s="46" t="s">
        <v>924</v>
      </c>
      <c r="K31" s="104" t="s">
        <v>437</v>
      </c>
      <c r="L31" s="104" t="s">
        <v>438</v>
      </c>
      <c r="M31" s="100">
        <v>1303256.05</v>
      </c>
      <c r="N31" s="100">
        <v>1300000</v>
      </c>
      <c r="O31" s="94">
        <v>3256.05</v>
      </c>
      <c r="P31" s="95"/>
      <c r="Q31" s="65" t="s">
        <v>254</v>
      </c>
      <c r="R31" s="46" t="s">
        <v>256</v>
      </c>
      <c r="S31" s="46" t="s">
        <v>256</v>
      </c>
      <c r="T31" s="46" t="s">
        <v>256</v>
      </c>
      <c r="U31" s="46" t="s">
        <v>256</v>
      </c>
      <c r="V31" s="46" t="s">
        <v>257</v>
      </c>
      <c r="W31" s="104" t="s">
        <v>437</v>
      </c>
      <c r="X31" s="46" t="s">
        <v>256</v>
      </c>
      <c r="Y31" s="46" t="s">
        <v>256</v>
      </c>
      <c r="Z31" s="65" t="s">
        <v>255</v>
      </c>
      <c r="AA31" t="b">
        <f>G31='[1]附表 3-1（2021-2022年）  '!G33</f>
        <v>1</v>
      </c>
      <c r="AB31" t="b">
        <f>H31='[1]附表 3-1（2021-2022年）  '!H33</f>
        <v>1</v>
      </c>
      <c r="AC31" t="b">
        <f>I31='[1]附表 3-1（2021-2022年）  '!I33</f>
        <v>1</v>
      </c>
      <c r="AD31" t="b">
        <f>J31='[1]附表 3-1（2021-2022年）  '!J33</f>
        <v>1</v>
      </c>
      <c r="AE31" t="b">
        <f>K31='[1]附表 3-1（2021-2022年）  '!K33</f>
        <v>1</v>
      </c>
      <c r="AF31" t="b">
        <f>L31='[1]附表 3-1（2021-2022年）  '!L33</f>
        <v>1</v>
      </c>
      <c r="AG31" t="b">
        <f>M31='[1]附表 3-1（2021-2022年）  '!M33</f>
        <v>1</v>
      </c>
      <c r="AH31" t="b">
        <f>N31='[1]附表 3-1（2021-2022年）  '!N33</f>
        <v>1</v>
      </c>
      <c r="AI31" t="b">
        <f>O31='[1]附表 3-1（2021-2022年）  '!O33</f>
        <v>1</v>
      </c>
      <c r="AJ31" t="b">
        <f>P31='[1]附表 3-1（2021-2022年）  '!P33</f>
        <v>1</v>
      </c>
      <c r="AK31" t="b">
        <f>Q31='[1]附表 3-1（2021-2022年）  '!Q33</f>
        <v>1</v>
      </c>
      <c r="AL31" t="b">
        <f>R31='[1]附表 3-1（2021-2022年）  '!R33</f>
        <v>1</v>
      </c>
      <c r="AM31" t="b">
        <f>S31='[1]附表 3-1（2021-2022年）  '!S33</f>
        <v>1</v>
      </c>
      <c r="AN31" t="b">
        <f>T31='[1]附表 3-1（2021-2022年）  '!T33</f>
        <v>1</v>
      </c>
      <c r="AO31" t="b">
        <f>U31='[1]附表 3-1（2021-2022年）  '!U33</f>
        <v>1</v>
      </c>
      <c r="AP31" t="b">
        <f>V31='[1]附表 3-1（2021-2022年）  '!V33</f>
        <v>1</v>
      </c>
      <c r="AQ31" t="b">
        <f>W31='[1]附表 3-1（2021-2022年）  '!W33</f>
        <v>1</v>
      </c>
      <c r="AR31" t="b">
        <f>X31='[1]附表 3-1（2021-2022年）  '!X33</f>
        <v>1</v>
      </c>
      <c r="AS31" t="b">
        <f>Y31='[1]附表 3-1（2021-2022年）  '!Y33</f>
        <v>1</v>
      </c>
      <c r="AT31" t="b">
        <f>Z31='[1]附表 3-1（2021-2022年）  '!Z33</f>
        <v>1</v>
      </c>
    </row>
    <row r="32" ht="33.75" spans="1:46">
      <c r="A32" s="46">
        <v>67</v>
      </c>
      <c r="B32" s="46">
        <v>2022</v>
      </c>
      <c r="C32" s="65" t="s">
        <v>667</v>
      </c>
      <c r="D32" s="46" t="s">
        <v>302</v>
      </c>
      <c r="E32" s="46" t="s">
        <v>789</v>
      </c>
      <c r="F32" s="84" t="s">
        <v>925</v>
      </c>
      <c r="G32" s="65" t="s">
        <v>243</v>
      </c>
      <c r="H32" s="65" t="s">
        <v>282</v>
      </c>
      <c r="I32" s="65" t="s">
        <v>926</v>
      </c>
      <c r="J32" s="46" t="s">
        <v>927</v>
      </c>
      <c r="K32" s="104" t="s">
        <v>928</v>
      </c>
      <c r="L32" s="104" t="s">
        <v>929</v>
      </c>
      <c r="M32" s="100">
        <v>200000</v>
      </c>
      <c r="N32" s="100">
        <v>200000</v>
      </c>
      <c r="O32" s="94"/>
      <c r="P32" s="95"/>
      <c r="Q32" s="46" t="s">
        <v>256</v>
      </c>
      <c r="R32" s="46" t="s">
        <v>256</v>
      </c>
      <c r="S32" s="46" t="s">
        <v>256</v>
      </c>
      <c r="T32" s="46" t="s">
        <v>256</v>
      </c>
      <c r="U32" s="46" t="s">
        <v>256</v>
      </c>
      <c r="V32" s="46" t="s">
        <v>256</v>
      </c>
      <c r="W32" s="46" t="s">
        <v>256</v>
      </c>
      <c r="X32" s="46" t="s">
        <v>256</v>
      </c>
      <c r="Y32" s="46" t="s">
        <v>256</v>
      </c>
      <c r="Z32" s="65" t="s">
        <v>255</v>
      </c>
      <c r="AA32" t="b">
        <f>G32='[1]附表 3-1（2021-2022年）  '!G34</f>
        <v>1</v>
      </c>
      <c r="AB32" t="b">
        <f>H32='[1]附表 3-1（2021-2022年）  '!H34</f>
        <v>1</v>
      </c>
      <c r="AC32" t="b">
        <f>I32='[1]附表 3-1（2021-2022年）  '!I34</f>
        <v>1</v>
      </c>
      <c r="AD32" t="b">
        <f>J32='[1]附表 3-1（2021-2022年）  '!J34</f>
        <v>1</v>
      </c>
      <c r="AE32" t="b">
        <f>K32='[1]附表 3-1（2021-2022年）  '!K34</f>
        <v>1</v>
      </c>
      <c r="AF32" t="b">
        <f>L32='[1]附表 3-1（2021-2022年）  '!L34</f>
        <v>1</v>
      </c>
      <c r="AG32" t="b">
        <f>M32='[1]附表 3-1（2021-2022年）  '!M34</f>
        <v>1</v>
      </c>
      <c r="AH32" t="b">
        <f>N32='[1]附表 3-1（2021-2022年）  '!N34</f>
        <v>1</v>
      </c>
      <c r="AI32" t="b">
        <f>O32='[1]附表 3-1（2021-2022年）  '!O34</f>
        <v>1</v>
      </c>
      <c r="AJ32" t="b">
        <f>P32='[1]附表 3-1（2021-2022年）  '!P34</f>
        <v>1</v>
      </c>
      <c r="AK32" t="b">
        <f>Q32='[1]附表 3-1（2021-2022年）  '!Q34</f>
        <v>1</v>
      </c>
      <c r="AL32" t="b">
        <f>R32='[1]附表 3-1（2021-2022年）  '!R34</f>
        <v>1</v>
      </c>
      <c r="AM32" t="b">
        <f>S32='[1]附表 3-1（2021-2022年）  '!S34</f>
        <v>1</v>
      </c>
      <c r="AN32" t="b">
        <f>T32='[1]附表 3-1（2021-2022年）  '!T34</f>
        <v>1</v>
      </c>
      <c r="AO32" t="b">
        <f>U32='[1]附表 3-1（2021-2022年）  '!U34</f>
        <v>1</v>
      </c>
      <c r="AP32" t="b">
        <f>V32='[1]附表 3-1（2021-2022年）  '!V34</f>
        <v>1</v>
      </c>
      <c r="AQ32" t="b">
        <f>W32='[1]附表 3-1（2021-2022年）  '!W34</f>
        <v>1</v>
      </c>
      <c r="AR32" t="b">
        <f>X32='[1]附表 3-1（2021-2022年）  '!X34</f>
        <v>1</v>
      </c>
      <c r="AS32" t="b">
        <f>Y32='[1]附表 3-1（2021-2022年）  '!Y34</f>
        <v>1</v>
      </c>
      <c r="AT32" t="b">
        <f>Z32='[1]附表 3-1（2021-2022年）  '!Z34</f>
        <v>1</v>
      </c>
    </row>
    <row r="33" ht="33.75" spans="1:46">
      <c r="A33" s="46">
        <v>68</v>
      </c>
      <c r="B33" s="46">
        <v>2022</v>
      </c>
      <c r="C33" s="65" t="s">
        <v>668</v>
      </c>
      <c r="D33" s="46" t="s">
        <v>302</v>
      </c>
      <c r="E33" s="46" t="s">
        <v>789</v>
      </c>
      <c r="F33" s="84" t="s">
        <v>930</v>
      </c>
      <c r="G33" s="65" t="s">
        <v>243</v>
      </c>
      <c r="H33" s="65" t="s">
        <v>282</v>
      </c>
      <c r="I33" s="65" t="s">
        <v>931</v>
      </c>
      <c r="J33" s="46" t="s">
        <v>932</v>
      </c>
      <c r="K33" s="104" t="s">
        <v>933</v>
      </c>
      <c r="L33" s="104" t="s">
        <v>934</v>
      </c>
      <c r="M33" s="100">
        <v>357110</v>
      </c>
      <c r="N33" s="100">
        <v>260000</v>
      </c>
      <c r="O33" s="94">
        <v>97110</v>
      </c>
      <c r="P33" s="95"/>
      <c r="Q33" s="46" t="s">
        <v>256</v>
      </c>
      <c r="R33" s="46" t="s">
        <v>256</v>
      </c>
      <c r="S33" s="46" t="s">
        <v>256</v>
      </c>
      <c r="T33" s="46" t="s">
        <v>256</v>
      </c>
      <c r="U33" s="46" t="s">
        <v>256</v>
      </c>
      <c r="V33" s="46" t="s">
        <v>256</v>
      </c>
      <c r="W33" s="46" t="s">
        <v>256</v>
      </c>
      <c r="X33" s="46" t="s">
        <v>256</v>
      </c>
      <c r="Y33" s="46" t="s">
        <v>256</v>
      </c>
      <c r="Z33" s="65" t="s">
        <v>255</v>
      </c>
      <c r="AA33" t="b">
        <f>G33='[1]附表 3-1（2021-2022年）  '!G35</f>
        <v>1</v>
      </c>
      <c r="AB33" t="b">
        <f>H33='[1]附表 3-1（2021-2022年）  '!H35</f>
        <v>1</v>
      </c>
      <c r="AC33" t="b">
        <f>I33='[1]附表 3-1（2021-2022年）  '!I35</f>
        <v>1</v>
      </c>
      <c r="AD33" t="b">
        <f>J33='[1]附表 3-1（2021-2022年）  '!J35</f>
        <v>1</v>
      </c>
      <c r="AE33" t="b">
        <f>K33='[1]附表 3-1（2021-2022年）  '!K35</f>
        <v>1</v>
      </c>
      <c r="AF33" t="b">
        <f>L33='[1]附表 3-1（2021-2022年）  '!L35</f>
        <v>1</v>
      </c>
      <c r="AG33" t="b">
        <f>M33='[1]附表 3-1（2021-2022年）  '!M35</f>
        <v>1</v>
      </c>
      <c r="AH33" t="b">
        <f>N33='[1]附表 3-1（2021-2022年）  '!N35</f>
        <v>1</v>
      </c>
      <c r="AI33" t="b">
        <f>O33='[1]附表 3-1（2021-2022年）  '!O35</f>
        <v>1</v>
      </c>
      <c r="AJ33" t="b">
        <f>P33='[1]附表 3-1（2021-2022年）  '!P35</f>
        <v>1</v>
      </c>
      <c r="AK33" t="b">
        <f>Q33='[1]附表 3-1（2021-2022年）  '!Q35</f>
        <v>1</v>
      </c>
      <c r="AL33" t="b">
        <f>R33='[1]附表 3-1（2021-2022年）  '!R35</f>
        <v>1</v>
      </c>
      <c r="AM33" t="b">
        <f>S33='[1]附表 3-1（2021-2022年）  '!S35</f>
        <v>1</v>
      </c>
      <c r="AN33" t="b">
        <f>T33='[1]附表 3-1（2021-2022年）  '!T35</f>
        <v>1</v>
      </c>
      <c r="AO33" t="b">
        <f>U33='[1]附表 3-1（2021-2022年）  '!U35</f>
        <v>1</v>
      </c>
      <c r="AP33" t="b">
        <f>V33='[1]附表 3-1（2021-2022年）  '!V35</f>
        <v>1</v>
      </c>
      <c r="AQ33" t="b">
        <f>W33='[1]附表 3-1（2021-2022年）  '!W35</f>
        <v>1</v>
      </c>
      <c r="AR33" t="b">
        <f>X33='[1]附表 3-1（2021-2022年）  '!X35</f>
        <v>1</v>
      </c>
      <c r="AS33" t="b">
        <f>Y33='[1]附表 3-1（2021-2022年）  '!Y35</f>
        <v>1</v>
      </c>
      <c r="AT33" t="b">
        <f>Z33='[1]附表 3-1（2021-2022年）  '!Z35</f>
        <v>1</v>
      </c>
    </row>
    <row r="34" ht="45" spans="1:46">
      <c r="A34" s="46">
        <v>69</v>
      </c>
      <c r="B34" s="46">
        <v>2022</v>
      </c>
      <c r="C34" s="65" t="s">
        <v>669</v>
      </c>
      <c r="D34" s="46" t="s">
        <v>302</v>
      </c>
      <c r="E34" s="46" t="s">
        <v>789</v>
      </c>
      <c r="F34" s="84" t="s">
        <v>935</v>
      </c>
      <c r="G34" s="65" t="s">
        <v>243</v>
      </c>
      <c r="H34" s="65" t="s">
        <v>260</v>
      </c>
      <c r="I34" s="65" t="s">
        <v>936</v>
      </c>
      <c r="J34" s="46" t="s">
        <v>937</v>
      </c>
      <c r="K34" s="104" t="s">
        <v>938</v>
      </c>
      <c r="L34" s="104" t="s">
        <v>939</v>
      </c>
      <c r="M34" s="100">
        <v>590400</v>
      </c>
      <c r="N34" s="100">
        <v>590400</v>
      </c>
      <c r="O34" s="94"/>
      <c r="P34" s="95"/>
      <c r="Q34" s="46" t="s">
        <v>254</v>
      </c>
      <c r="R34" s="46" t="s">
        <v>256</v>
      </c>
      <c r="S34" s="46" t="s">
        <v>256</v>
      </c>
      <c r="T34" s="46" t="s">
        <v>256</v>
      </c>
      <c r="U34" s="46" t="s">
        <v>256</v>
      </c>
      <c r="V34" s="46" t="s">
        <v>257</v>
      </c>
      <c r="W34" s="46" t="s">
        <v>938</v>
      </c>
      <c r="X34" s="46" t="s">
        <v>256</v>
      </c>
      <c r="Y34" s="46" t="s">
        <v>256</v>
      </c>
      <c r="Z34" s="65" t="s">
        <v>255</v>
      </c>
      <c r="AA34" t="b">
        <f>G34='[1]附表 3-1（2021-2022年）  '!G36</f>
        <v>1</v>
      </c>
      <c r="AB34" t="b">
        <f>H34='[1]附表 3-1（2021-2022年）  '!H36</f>
        <v>1</v>
      </c>
      <c r="AC34" t="b">
        <f>I34='[1]附表 3-1（2021-2022年）  '!I36</f>
        <v>1</v>
      </c>
      <c r="AD34" t="b">
        <f>J34='[1]附表 3-1（2021-2022年）  '!J36</f>
        <v>1</v>
      </c>
      <c r="AE34" t="b">
        <f>K34='[1]附表 3-1（2021-2022年）  '!K36</f>
        <v>1</v>
      </c>
      <c r="AF34" t="b">
        <f>L34='[1]附表 3-1（2021-2022年）  '!L36</f>
        <v>1</v>
      </c>
      <c r="AG34" t="b">
        <f>M34='[1]附表 3-1（2021-2022年）  '!M36</f>
        <v>1</v>
      </c>
      <c r="AH34" t="b">
        <f>N34='[1]附表 3-1（2021-2022年）  '!N36</f>
        <v>1</v>
      </c>
      <c r="AI34" t="b">
        <f>O34='[1]附表 3-1（2021-2022年）  '!O36</f>
        <v>1</v>
      </c>
      <c r="AJ34" t="b">
        <f>P34='[1]附表 3-1（2021-2022年）  '!P36</f>
        <v>1</v>
      </c>
      <c r="AK34" t="b">
        <f>Q34='[1]附表 3-1（2021-2022年）  '!Q36</f>
        <v>1</v>
      </c>
      <c r="AL34" t="b">
        <f>R34='[1]附表 3-1（2021-2022年）  '!R36</f>
        <v>1</v>
      </c>
      <c r="AM34" t="b">
        <f>S34='[1]附表 3-1（2021-2022年）  '!S36</f>
        <v>1</v>
      </c>
      <c r="AN34" t="b">
        <f>T34='[1]附表 3-1（2021-2022年）  '!T36</f>
        <v>1</v>
      </c>
      <c r="AO34" t="b">
        <f>U34='[1]附表 3-1（2021-2022年）  '!U36</f>
        <v>1</v>
      </c>
      <c r="AP34" t="b">
        <f>V34='[1]附表 3-1（2021-2022年）  '!V36</f>
        <v>1</v>
      </c>
      <c r="AQ34" t="b">
        <f>W34='[1]附表 3-1（2021-2022年）  '!W36</f>
        <v>1</v>
      </c>
      <c r="AR34" t="b">
        <f>X34='[1]附表 3-1（2021-2022年）  '!X36</f>
        <v>1</v>
      </c>
      <c r="AS34" t="b">
        <f>Y34='[1]附表 3-1（2021-2022年）  '!Y36</f>
        <v>1</v>
      </c>
      <c r="AT34" t="b">
        <f>Z34='[1]附表 3-1（2021-2022年）  '!Z36</f>
        <v>1</v>
      </c>
    </row>
    <row r="35" ht="33.75" spans="1:46">
      <c r="A35" s="46">
        <v>70</v>
      </c>
      <c r="B35" s="46">
        <v>2022</v>
      </c>
      <c r="C35" s="65" t="s">
        <v>670</v>
      </c>
      <c r="D35" s="46" t="s">
        <v>302</v>
      </c>
      <c r="E35" s="46" t="s">
        <v>789</v>
      </c>
      <c r="F35" s="84" t="s">
        <v>940</v>
      </c>
      <c r="G35" s="65" t="s">
        <v>243</v>
      </c>
      <c r="H35" s="65" t="s">
        <v>282</v>
      </c>
      <c r="I35" s="65" t="s">
        <v>941</v>
      </c>
      <c r="J35" s="46" t="s">
        <v>942</v>
      </c>
      <c r="K35" s="104" t="s">
        <v>943</v>
      </c>
      <c r="L35" s="104" t="s">
        <v>944</v>
      </c>
      <c r="M35" s="100">
        <v>737837.49</v>
      </c>
      <c r="N35" s="100">
        <v>737837.49</v>
      </c>
      <c r="O35" s="94"/>
      <c r="P35" s="95"/>
      <c r="Q35" s="46" t="s">
        <v>256</v>
      </c>
      <c r="R35" s="46" t="s">
        <v>256</v>
      </c>
      <c r="S35" s="46" t="s">
        <v>256</v>
      </c>
      <c r="T35" s="46" t="s">
        <v>256</v>
      </c>
      <c r="U35" s="46" t="s">
        <v>256</v>
      </c>
      <c r="V35" s="46" t="s">
        <v>256</v>
      </c>
      <c r="W35" s="46" t="s">
        <v>256</v>
      </c>
      <c r="X35" s="46" t="s">
        <v>256</v>
      </c>
      <c r="Y35" s="46" t="s">
        <v>256</v>
      </c>
      <c r="Z35" s="65" t="s">
        <v>255</v>
      </c>
      <c r="AA35" t="b">
        <f>G35='[1]附表 3-1（2021-2022年）  '!G37</f>
        <v>1</v>
      </c>
      <c r="AB35" t="b">
        <f>H35='[1]附表 3-1（2021-2022年）  '!H37</f>
        <v>1</v>
      </c>
      <c r="AC35" t="b">
        <f>I35='[1]附表 3-1（2021-2022年）  '!I37</f>
        <v>1</v>
      </c>
      <c r="AD35" t="b">
        <f>J35='[1]附表 3-1（2021-2022年）  '!J37</f>
        <v>1</v>
      </c>
      <c r="AE35" t="b">
        <f>K35='[1]附表 3-1（2021-2022年）  '!K37</f>
        <v>1</v>
      </c>
      <c r="AF35" t="b">
        <f>L35='[1]附表 3-1（2021-2022年）  '!L37</f>
        <v>1</v>
      </c>
      <c r="AG35" t="b">
        <f>M35='[1]附表 3-1（2021-2022年）  '!M37</f>
        <v>1</v>
      </c>
      <c r="AH35" t="b">
        <f>N35='[1]附表 3-1（2021-2022年）  '!N37</f>
        <v>1</v>
      </c>
      <c r="AI35" t="b">
        <f>O35='[1]附表 3-1（2021-2022年）  '!O37</f>
        <v>1</v>
      </c>
      <c r="AJ35" t="b">
        <f>P35='[1]附表 3-1（2021-2022年）  '!P37</f>
        <v>1</v>
      </c>
      <c r="AK35" t="b">
        <f>Q35='[1]附表 3-1（2021-2022年）  '!Q37</f>
        <v>1</v>
      </c>
      <c r="AL35" t="b">
        <f>R35='[1]附表 3-1（2021-2022年）  '!R37</f>
        <v>1</v>
      </c>
      <c r="AM35" t="b">
        <f>S35='[1]附表 3-1（2021-2022年）  '!S37</f>
        <v>1</v>
      </c>
      <c r="AN35" t="b">
        <f>T35='[1]附表 3-1（2021-2022年）  '!T37</f>
        <v>1</v>
      </c>
      <c r="AO35" t="b">
        <f>U35='[1]附表 3-1（2021-2022年）  '!U37</f>
        <v>1</v>
      </c>
      <c r="AP35" t="b">
        <f>V35='[1]附表 3-1（2021-2022年）  '!V37</f>
        <v>1</v>
      </c>
      <c r="AQ35" t="b">
        <f>W35='[1]附表 3-1（2021-2022年）  '!W37</f>
        <v>1</v>
      </c>
      <c r="AR35" t="b">
        <f>X35='[1]附表 3-1（2021-2022年）  '!X37</f>
        <v>1</v>
      </c>
      <c r="AS35" t="b">
        <f>Y35='[1]附表 3-1（2021-2022年）  '!Y37</f>
        <v>1</v>
      </c>
      <c r="AT35" t="b">
        <f>Z35='[1]附表 3-1（2021-2022年）  '!Z37</f>
        <v>1</v>
      </c>
    </row>
    <row r="36" ht="33.75" spans="1:46">
      <c r="A36" s="46">
        <v>71</v>
      </c>
      <c r="B36" s="46">
        <v>2022</v>
      </c>
      <c r="C36" s="65" t="s">
        <v>671</v>
      </c>
      <c r="D36" s="46" t="s">
        <v>302</v>
      </c>
      <c r="E36" s="46" t="s">
        <v>789</v>
      </c>
      <c r="F36" s="84" t="s">
        <v>946</v>
      </c>
      <c r="G36" s="65" t="s">
        <v>243</v>
      </c>
      <c r="H36" s="65" t="s">
        <v>282</v>
      </c>
      <c r="I36" s="65" t="s">
        <v>947</v>
      </c>
      <c r="J36" s="46" t="s">
        <v>948</v>
      </c>
      <c r="K36" s="104" t="s">
        <v>938</v>
      </c>
      <c r="L36" s="104" t="s">
        <v>939</v>
      </c>
      <c r="M36" s="100">
        <v>1587200</v>
      </c>
      <c r="N36" s="100">
        <v>1587200</v>
      </c>
      <c r="O36" s="94"/>
      <c r="P36" s="95"/>
      <c r="Q36" s="46" t="s">
        <v>256</v>
      </c>
      <c r="R36" s="46" t="s">
        <v>256</v>
      </c>
      <c r="S36" s="46" t="s">
        <v>256</v>
      </c>
      <c r="T36" s="46" t="s">
        <v>256</v>
      </c>
      <c r="U36" s="46" t="s">
        <v>256</v>
      </c>
      <c r="V36" s="46" t="s">
        <v>256</v>
      </c>
      <c r="W36" s="46" t="s">
        <v>256</v>
      </c>
      <c r="X36" s="46" t="s">
        <v>256</v>
      </c>
      <c r="Y36" s="46" t="s">
        <v>256</v>
      </c>
      <c r="Z36" s="65" t="s">
        <v>255</v>
      </c>
      <c r="AA36" t="b">
        <f>G36='[1]附表 3-1（2021-2022年）  '!G38</f>
        <v>1</v>
      </c>
      <c r="AB36" t="b">
        <f>H36='[1]附表 3-1（2021-2022年）  '!H38</f>
        <v>1</v>
      </c>
      <c r="AC36" t="b">
        <f>I36='[1]附表 3-1（2021-2022年）  '!I38</f>
        <v>1</v>
      </c>
      <c r="AD36" t="b">
        <f>J36='[1]附表 3-1（2021-2022年）  '!J38</f>
        <v>1</v>
      </c>
      <c r="AE36" t="b">
        <f>K36='[1]附表 3-1（2021-2022年）  '!K38</f>
        <v>1</v>
      </c>
      <c r="AF36" t="b">
        <f>L36='[1]附表 3-1（2021-2022年）  '!L38</f>
        <v>1</v>
      </c>
      <c r="AG36" t="b">
        <f>M36='[1]附表 3-1（2021-2022年）  '!M38</f>
        <v>1</v>
      </c>
      <c r="AH36" t="b">
        <f>N36='[1]附表 3-1（2021-2022年）  '!N38</f>
        <v>1</v>
      </c>
      <c r="AI36" t="b">
        <f>O36='[1]附表 3-1（2021-2022年）  '!O38</f>
        <v>1</v>
      </c>
      <c r="AJ36" t="b">
        <f>P36='[1]附表 3-1（2021-2022年）  '!P38</f>
        <v>1</v>
      </c>
      <c r="AK36" t="b">
        <f>Q36='[1]附表 3-1（2021-2022年）  '!Q38</f>
        <v>1</v>
      </c>
      <c r="AL36" t="b">
        <f>R36='[1]附表 3-1（2021-2022年）  '!R38</f>
        <v>1</v>
      </c>
      <c r="AM36" t="b">
        <f>S36='[1]附表 3-1（2021-2022年）  '!S38</f>
        <v>1</v>
      </c>
      <c r="AN36" t="b">
        <f>T36='[1]附表 3-1（2021-2022年）  '!T38</f>
        <v>1</v>
      </c>
      <c r="AO36" t="b">
        <f>U36='[1]附表 3-1（2021-2022年）  '!U38</f>
        <v>1</v>
      </c>
      <c r="AP36" t="b">
        <f>V36='[1]附表 3-1（2021-2022年）  '!V38</f>
        <v>1</v>
      </c>
      <c r="AQ36" t="b">
        <f>W36='[1]附表 3-1（2021-2022年）  '!W38</f>
        <v>1</v>
      </c>
      <c r="AR36" t="b">
        <f>X36='[1]附表 3-1（2021-2022年）  '!X38</f>
        <v>1</v>
      </c>
      <c r="AS36" t="b">
        <f>Y36='[1]附表 3-1（2021-2022年）  '!Y38</f>
        <v>1</v>
      </c>
      <c r="AT36" t="b">
        <f>Z36='[1]附表 3-1（2021-2022年）  '!Z38</f>
        <v>1</v>
      </c>
    </row>
    <row r="37" ht="45" spans="1:46">
      <c r="A37" s="46">
        <v>72</v>
      </c>
      <c r="B37" s="46">
        <v>2022</v>
      </c>
      <c r="C37" s="65" t="s">
        <v>672</v>
      </c>
      <c r="D37" s="46" t="s">
        <v>302</v>
      </c>
      <c r="E37" s="46" t="s">
        <v>417</v>
      </c>
      <c r="F37" s="84" t="s">
        <v>949</v>
      </c>
      <c r="G37" s="65" t="s">
        <v>243</v>
      </c>
      <c r="H37" s="65" t="s">
        <v>260</v>
      </c>
      <c r="I37" s="65" t="s">
        <v>950</v>
      </c>
      <c r="J37" s="46" t="s">
        <v>951</v>
      </c>
      <c r="K37" s="104" t="s">
        <v>417</v>
      </c>
      <c r="L37" s="104" t="s">
        <v>952</v>
      </c>
      <c r="M37" s="100">
        <v>2100000</v>
      </c>
      <c r="N37" s="100">
        <v>2100000</v>
      </c>
      <c r="O37" s="94"/>
      <c r="P37" s="95"/>
      <c r="Q37" s="65" t="s">
        <v>254</v>
      </c>
      <c r="R37" s="46" t="s">
        <v>256</v>
      </c>
      <c r="S37" s="46" t="s">
        <v>256</v>
      </c>
      <c r="T37" s="46" t="s">
        <v>256</v>
      </c>
      <c r="U37" s="46" t="s">
        <v>256</v>
      </c>
      <c r="V37" s="46" t="s">
        <v>257</v>
      </c>
      <c r="W37" s="104" t="s">
        <v>417</v>
      </c>
      <c r="X37" s="46" t="s">
        <v>256</v>
      </c>
      <c r="Y37" s="46" t="s">
        <v>256</v>
      </c>
      <c r="Z37" s="65" t="s">
        <v>258</v>
      </c>
      <c r="AA37" t="b">
        <f>G37='[1]附表 3-1（2021-2022年）  '!G39</f>
        <v>1</v>
      </c>
      <c r="AB37" t="b">
        <f>H37='[1]附表 3-1（2021-2022年）  '!H39</f>
        <v>1</v>
      </c>
      <c r="AC37" t="b">
        <f>I37='[1]附表 3-1（2021-2022年）  '!I39</f>
        <v>1</v>
      </c>
      <c r="AD37" t="b">
        <f>J37='[1]附表 3-1（2021-2022年）  '!J39</f>
        <v>1</v>
      </c>
      <c r="AE37" t="b">
        <f>K37='[1]附表 3-1（2021-2022年）  '!K39</f>
        <v>1</v>
      </c>
      <c r="AF37" t="b">
        <f>L37='[1]附表 3-1（2021-2022年）  '!L39</f>
        <v>1</v>
      </c>
      <c r="AG37" t="b">
        <f>M37='[1]附表 3-1（2021-2022年）  '!M39</f>
        <v>1</v>
      </c>
      <c r="AH37" t="b">
        <f>N37='[1]附表 3-1（2021-2022年）  '!N39</f>
        <v>1</v>
      </c>
      <c r="AI37" t="b">
        <f>O37='[1]附表 3-1（2021-2022年）  '!O39</f>
        <v>1</v>
      </c>
      <c r="AJ37" t="b">
        <f>P37='[1]附表 3-1（2021-2022年）  '!P39</f>
        <v>1</v>
      </c>
      <c r="AK37" t="b">
        <f>Q37='[1]附表 3-1（2021-2022年）  '!Q39</f>
        <v>1</v>
      </c>
      <c r="AL37" t="b">
        <f>R37='[1]附表 3-1（2021-2022年）  '!R39</f>
        <v>1</v>
      </c>
      <c r="AM37" t="b">
        <f>S37='[1]附表 3-1（2021-2022年）  '!S39</f>
        <v>1</v>
      </c>
      <c r="AN37" t="b">
        <f>T37='[1]附表 3-1（2021-2022年）  '!T39</f>
        <v>1</v>
      </c>
      <c r="AO37" t="b">
        <f>U37='[1]附表 3-1（2021-2022年）  '!U39</f>
        <v>1</v>
      </c>
      <c r="AP37" t="b">
        <f>V37='[1]附表 3-1（2021-2022年）  '!V39</f>
        <v>1</v>
      </c>
      <c r="AQ37" t="b">
        <f>W37='[1]附表 3-1（2021-2022年）  '!W39</f>
        <v>1</v>
      </c>
      <c r="AR37" t="b">
        <f>X37='[1]附表 3-1（2021-2022年）  '!X39</f>
        <v>1</v>
      </c>
      <c r="AS37" t="b">
        <f>Y37='[1]附表 3-1（2021-2022年）  '!Y39</f>
        <v>1</v>
      </c>
      <c r="AT37" t="b">
        <f>Z37='[1]附表 3-1（2021-2022年）  '!Z39</f>
        <v>1</v>
      </c>
    </row>
    <row r="38" ht="45" spans="1:46">
      <c r="A38" s="46">
        <v>73</v>
      </c>
      <c r="B38" s="46">
        <v>2022</v>
      </c>
      <c r="C38" s="65" t="s">
        <v>673</v>
      </c>
      <c r="D38" s="46" t="s">
        <v>302</v>
      </c>
      <c r="E38" s="46" t="s">
        <v>417</v>
      </c>
      <c r="F38" s="84" t="s">
        <v>953</v>
      </c>
      <c r="G38" s="65" t="s">
        <v>243</v>
      </c>
      <c r="H38" s="65" t="s">
        <v>319</v>
      </c>
      <c r="I38" s="65" t="s">
        <v>954</v>
      </c>
      <c r="J38" s="46" t="s">
        <v>955</v>
      </c>
      <c r="K38" s="128" t="s">
        <v>417</v>
      </c>
      <c r="L38" s="105" t="s">
        <v>956</v>
      </c>
      <c r="M38" s="100">
        <v>360000</v>
      </c>
      <c r="N38" s="100">
        <v>360000</v>
      </c>
      <c r="O38" s="94"/>
      <c r="P38" s="95"/>
      <c r="Q38" s="65" t="s">
        <v>254</v>
      </c>
      <c r="R38" s="46" t="s">
        <v>256</v>
      </c>
      <c r="S38" s="46" t="s">
        <v>256</v>
      </c>
      <c r="T38" s="46" t="s">
        <v>256</v>
      </c>
      <c r="U38" s="46" t="s">
        <v>256</v>
      </c>
      <c r="V38" s="46" t="s">
        <v>257</v>
      </c>
      <c r="W38" s="128" t="s">
        <v>417</v>
      </c>
      <c r="X38" s="46" t="s">
        <v>256</v>
      </c>
      <c r="Y38" s="46" t="s">
        <v>256</v>
      </c>
      <c r="Z38" s="114" t="s">
        <v>258</v>
      </c>
      <c r="AA38" t="b">
        <f>G38='[1]附表 3-1（2021-2022年）  '!G40</f>
        <v>1</v>
      </c>
      <c r="AB38" t="b">
        <f>H38='[1]附表 3-1（2021-2022年）  '!H40</f>
        <v>1</v>
      </c>
      <c r="AC38" t="b">
        <f>I38='[1]附表 3-1（2021-2022年）  '!I40</f>
        <v>1</v>
      </c>
      <c r="AD38" t="b">
        <f>J38='[1]附表 3-1（2021-2022年）  '!J40</f>
        <v>1</v>
      </c>
      <c r="AE38" t="b">
        <f>K38='[1]附表 3-1（2021-2022年）  '!K40</f>
        <v>1</v>
      </c>
      <c r="AF38" t="b">
        <f>L38='[1]附表 3-1（2021-2022年）  '!L40</f>
        <v>1</v>
      </c>
      <c r="AG38" t="b">
        <f>M38='[1]附表 3-1（2021-2022年）  '!M40</f>
        <v>1</v>
      </c>
      <c r="AH38" t="b">
        <f>N38='[1]附表 3-1（2021-2022年）  '!N40</f>
        <v>1</v>
      </c>
      <c r="AI38" t="b">
        <f>O38='[1]附表 3-1（2021-2022年）  '!O40</f>
        <v>1</v>
      </c>
      <c r="AJ38" t="b">
        <f>P38='[1]附表 3-1（2021-2022年）  '!P40</f>
        <v>1</v>
      </c>
      <c r="AK38" t="b">
        <f>Q38='[1]附表 3-1（2021-2022年）  '!Q40</f>
        <v>1</v>
      </c>
      <c r="AL38" t="b">
        <f>R38='[1]附表 3-1（2021-2022年）  '!R40</f>
        <v>1</v>
      </c>
      <c r="AM38" t="b">
        <f>S38='[1]附表 3-1（2021-2022年）  '!S40</f>
        <v>1</v>
      </c>
      <c r="AN38" t="b">
        <f>T38='[1]附表 3-1（2021-2022年）  '!T40</f>
        <v>1</v>
      </c>
      <c r="AO38" t="b">
        <f>U38='[1]附表 3-1（2021-2022年）  '!U40</f>
        <v>1</v>
      </c>
      <c r="AP38" t="b">
        <f>V38='[1]附表 3-1（2021-2022年）  '!V40</f>
        <v>1</v>
      </c>
      <c r="AQ38" t="b">
        <f>W38='[1]附表 3-1（2021-2022年）  '!W40</f>
        <v>1</v>
      </c>
      <c r="AR38" t="b">
        <f>X38='[1]附表 3-1（2021-2022年）  '!X40</f>
        <v>1</v>
      </c>
      <c r="AS38" t="b">
        <f>Y38='[1]附表 3-1（2021-2022年）  '!Y40</f>
        <v>1</v>
      </c>
      <c r="AT38" t="b">
        <f>Z38='[1]附表 3-1（2021-2022年）  '!Z40</f>
        <v>1</v>
      </c>
    </row>
    <row r="39" ht="33.75" spans="1:46">
      <c r="A39" s="46">
        <v>74</v>
      </c>
      <c r="B39" s="46">
        <v>2022</v>
      </c>
      <c r="C39" s="65" t="s">
        <v>674</v>
      </c>
      <c r="D39" s="46" t="s">
        <v>302</v>
      </c>
      <c r="E39" s="46" t="s">
        <v>417</v>
      </c>
      <c r="F39" s="84" t="s">
        <v>957</v>
      </c>
      <c r="G39" s="65" t="s">
        <v>243</v>
      </c>
      <c r="H39" s="65" t="s">
        <v>260</v>
      </c>
      <c r="I39" s="65" t="s">
        <v>958</v>
      </c>
      <c r="J39" s="46" t="s">
        <v>959</v>
      </c>
      <c r="K39" s="46" t="s">
        <v>933</v>
      </c>
      <c r="L39" s="46" t="s">
        <v>934</v>
      </c>
      <c r="M39" s="100">
        <v>1800000</v>
      </c>
      <c r="N39" s="100">
        <v>1800000</v>
      </c>
      <c r="O39" s="94"/>
      <c r="P39" s="95"/>
      <c r="Q39" s="65" t="s">
        <v>254</v>
      </c>
      <c r="R39" s="46" t="s">
        <v>256</v>
      </c>
      <c r="S39" s="46" t="s">
        <v>256</v>
      </c>
      <c r="T39" s="46" t="s">
        <v>256</v>
      </c>
      <c r="U39" s="46" t="s">
        <v>256</v>
      </c>
      <c r="V39" s="46" t="s">
        <v>257</v>
      </c>
      <c r="W39" s="46" t="s">
        <v>933</v>
      </c>
      <c r="X39" s="46" t="s">
        <v>256</v>
      </c>
      <c r="Y39" s="46" t="s">
        <v>256</v>
      </c>
      <c r="Z39" s="65" t="s">
        <v>270</v>
      </c>
      <c r="AA39" t="b">
        <f>G39='[1]附表 3-1（2021-2022年）  '!G41</f>
        <v>1</v>
      </c>
      <c r="AB39" t="b">
        <f>H39='[1]附表 3-1（2021-2022年）  '!H41</f>
        <v>1</v>
      </c>
      <c r="AC39" t="b">
        <f>I39='[1]附表 3-1（2021-2022年）  '!I41</f>
        <v>1</v>
      </c>
      <c r="AD39" t="b">
        <f>J39='[1]附表 3-1（2021-2022年）  '!J41</f>
        <v>1</v>
      </c>
      <c r="AE39" t="b">
        <f>K39='[1]附表 3-1（2021-2022年）  '!K41</f>
        <v>1</v>
      </c>
      <c r="AF39" t="b">
        <f>L39='[1]附表 3-1（2021-2022年）  '!L41</f>
        <v>1</v>
      </c>
      <c r="AG39" t="b">
        <f>M39='[1]附表 3-1（2021-2022年）  '!M41</f>
        <v>1</v>
      </c>
      <c r="AH39" t="b">
        <f>N39='[1]附表 3-1（2021-2022年）  '!N41</f>
        <v>1</v>
      </c>
      <c r="AI39" t="b">
        <f>O39='[1]附表 3-1（2021-2022年）  '!O41</f>
        <v>1</v>
      </c>
      <c r="AJ39" t="b">
        <f>P39='[1]附表 3-1（2021-2022年）  '!P41</f>
        <v>1</v>
      </c>
      <c r="AK39" t="b">
        <f>Q39='[1]附表 3-1（2021-2022年）  '!Q41</f>
        <v>1</v>
      </c>
      <c r="AL39" t="b">
        <f>R39='[1]附表 3-1（2021-2022年）  '!R41</f>
        <v>1</v>
      </c>
      <c r="AM39" t="b">
        <f>S39='[1]附表 3-1（2021-2022年）  '!S41</f>
        <v>1</v>
      </c>
      <c r="AN39" t="b">
        <f>T39='[1]附表 3-1（2021-2022年）  '!T41</f>
        <v>1</v>
      </c>
      <c r="AO39" t="b">
        <f>U39='[1]附表 3-1（2021-2022年）  '!U41</f>
        <v>1</v>
      </c>
      <c r="AP39" t="b">
        <f>V39='[1]附表 3-1（2021-2022年）  '!V41</f>
        <v>1</v>
      </c>
      <c r="AQ39" t="b">
        <f>W39='[1]附表 3-1（2021-2022年）  '!W41</f>
        <v>1</v>
      </c>
      <c r="AR39" t="b">
        <f>X39='[1]附表 3-1（2021-2022年）  '!X41</f>
        <v>1</v>
      </c>
      <c r="AS39" t="b">
        <f>Y39='[1]附表 3-1（2021-2022年）  '!Y41</f>
        <v>1</v>
      </c>
      <c r="AT39" t="b">
        <f>Z39='[1]附表 3-1（2021-2022年）  '!Z41</f>
        <v>1</v>
      </c>
    </row>
    <row r="40" ht="33.75" spans="1:46">
      <c r="A40" s="46">
        <v>75</v>
      </c>
      <c r="B40" s="46">
        <v>2022</v>
      </c>
      <c r="C40" s="65" t="s">
        <v>676</v>
      </c>
      <c r="D40" s="46" t="s">
        <v>302</v>
      </c>
      <c r="E40" s="46" t="s">
        <v>417</v>
      </c>
      <c r="F40" s="84" t="s">
        <v>960</v>
      </c>
      <c r="G40" s="65" t="s">
        <v>243</v>
      </c>
      <c r="H40" s="65" t="s">
        <v>260</v>
      </c>
      <c r="I40" s="65" t="s">
        <v>961</v>
      </c>
      <c r="J40" s="46" t="s">
        <v>962</v>
      </c>
      <c r="K40" s="46" t="s">
        <v>963</v>
      </c>
      <c r="L40" s="46" t="s">
        <v>964</v>
      </c>
      <c r="M40" s="100">
        <v>1785166.8</v>
      </c>
      <c r="N40" s="100">
        <v>720000</v>
      </c>
      <c r="O40" s="94">
        <v>1065166.8</v>
      </c>
      <c r="P40" s="95"/>
      <c r="Q40" s="65" t="s">
        <v>254</v>
      </c>
      <c r="R40" s="46" t="s">
        <v>256</v>
      </c>
      <c r="S40" s="46" t="s">
        <v>256</v>
      </c>
      <c r="T40" s="46" t="s">
        <v>256</v>
      </c>
      <c r="U40" s="46" t="s">
        <v>256</v>
      </c>
      <c r="V40" s="46" t="s">
        <v>257</v>
      </c>
      <c r="W40" s="46" t="s">
        <v>963</v>
      </c>
      <c r="X40" s="46" t="s">
        <v>256</v>
      </c>
      <c r="Y40" s="46" t="s">
        <v>256</v>
      </c>
      <c r="Z40" s="65" t="s">
        <v>270</v>
      </c>
      <c r="AA40" t="b">
        <f>G40='[1]附表 3-1（2021-2022年）  '!G42</f>
        <v>1</v>
      </c>
      <c r="AB40" t="b">
        <f>H40='[1]附表 3-1（2021-2022年）  '!H42</f>
        <v>1</v>
      </c>
      <c r="AC40" t="b">
        <f>I40='[1]附表 3-1（2021-2022年）  '!I42</f>
        <v>1</v>
      </c>
      <c r="AD40" t="b">
        <f>J40='[1]附表 3-1（2021-2022年）  '!J42</f>
        <v>1</v>
      </c>
      <c r="AE40" t="b">
        <f>K40='[1]附表 3-1（2021-2022年）  '!K42</f>
        <v>1</v>
      </c>
      <c r="AF40" t="b">
        <f>L40='[1]附表 3-1（2021-2022年）  '!L42</f>
        <v>1</v>
      </c>
      <c r="AG40" t="b">
        <f>M40='[1]附表 3-1（2021-2022年）  '!M42</f>
        <v>1</v>
      </c>
      <c r="AH40" t="b">
        <f>N40='[1]附表 3-1（2021-2022年）  '!N42</f>
        <v>1</v>
      </c>
      <c r="AI40" t="b">
        <f>O40='[1]附表 3-1（2021-2022年）  '!O42</f>
        <v>1</v>
      </c>
      <c r="AJ40" t="b">
        <f>P40='[1]附表 3-1（2021-2022年）  '!P42</f>
        <v>1</v>
      </c>
      <c r="AK40" t="b">
        <f>Q40='[1]附表 3-1（2021-2022年）  '!Q42</f>
        <v>1</v>
      </c>
      <c r="AL40" t="b">
        <f>R40='[1]附表 3-1（2021-2022年）  '!R42</f>
        <v>1</v>
      </c>
      <c r="AM40" t="b">
        <f>S40='[1]附表 3-1（2021-2022年）  '!S42</f>
        <v>1</v>
      </c>
      <c r="AN40" t="b">
        <f>T40='[1]附表 3-1（2021-2022年）  '!T42</f>
        <v>1</v>
      </c>
      <c r="AO40" t="b">
        <f>U40='[1]附表 3-1（2021-2022年）  '!U42</f>
        <v>1</v>
      </c>
      <c r="AP40" t="b">
        <f>V40='[1]附表 3-1（2021-2022年）  '!V42</f>
        <v>1</v>
      </c>
      <c r="AQ40" t="b">
        <f>W40='[1]附表 3-1（2021-2022年）  '!W42</f>
        <v>1</v>
      </c>
      <c r="AR40" t="b">
        <f>X40='[1]附表 3-1（2021-2022年）  '!X42</f>
        <v>1</v>
      </c>
      <c r="AS40" t="b">
        <f>Y40='[1]附表 3-1（2021-2022年）  '!Y42</f>
        <v>1</v>
      </c>
      <c r="AT40" t="b">
        <f>Z40='[1]附表 3-1（2021-2022年）  '!Z42</f>
        <v>1</v>
      </c>
    </row>
    <row r="41" ht="75.75" customHeight="1" spans="1:46">
      <c r="A41" s="46">
        <v>76</v>
      </c>
      <c r="B41" s="46">
        <v>2022</v>
      </c>
      <c r="C41" s="65" t="s">
        <v>677</v>
      </c>
      <c r="D41" s="46" t="s">
        <v>302</v>
      </c>
      <c r="E41" s="46" t="s">
        <v>417</v>
      </c>
      <c r="F41" s="84" t="s">
        <v>965</v>
      </c>
      <c r="G41" s="65" t="s">
        <v>243</v>
      </c>
      <c r="H41" s="65" t="s">
        <v>260</v>
      </c>
      <c r="I41" s="65" t="s">
        <v>966</v>
      </c>
      <c r="J41" s="46" t="s">
        <v>967</v>
      </c>
      <c r="K41" s="46" t="s">
        <v>417</v>
      </c>
      <c r="L41" s="46" t="s">
        <v>968</v>
      </c>
      <c r="M41" s="100">
        <v>1655419.95</v>
      </c>
      <c r="N41" s="100">
        <v>1655419.95</v>
      </c>
      <c r="O41" s="94"/>
      <c r="P41" s="95"/>
      <c r="Q41" s="46" t="s">
        <v>256</v>
      </c>
      <c r="R41" s="46" t="s">
        <v>256</v>
      </c>
      <c r="S41" s="46" t="s">
        <v>256</v>
      </c>
      <c r="T41" s="46" t="s">
        <v>256</v>
      </c>
      <c r="U41" s="46" t="s">
        <v>256</v>
      </c>
      <c r="V41" s="46" t="s">
        <v>257</v>
      </c>
      <c r="W41" s="46" t="s">
        <v>417</v>
      </c>
      <c r="X41" s="46" t="s">
        <v>256</v>
      </c>
      <c r="Y41" s="46" t="s">
        <v>256</v>
      </c>
      <c r="Z41" s="114" t="s">
        <v>258</v>
      </c>
      <c r="AA41" t="b">
        <f>G41='[1]附表 3-1（2021-2022年）  '!G43</f>
        <v>1</v>
      </c>
      <c r="AB41" t="b">
        <f>H41='[1]附表 3-1（2021-2022年）  '!H43</f>
        <v>1</v>
      </c>
      <c r="AC41" t="b">
        <f>I41='[1]附表 3-1（2021-2022年）  '!I43</f>
        <v>1</v>
      </c>
      <c r="AD41" t="b">
        <f>J41='[1]附表 3-1（2021-2022年）  '!J43</f>
        <v>1</v>
      </c>
      <c r="AE41" t="b">
        <f>K41='[1]附表 3-1（2021-2022年）  '!K43</f>
        <v>1</v>
      </c>
      <c r="AF41" t="b">
        <f>L41='[1]附表 3-1（2021-2022年）  '!L43</f>
        <v>1</v>
      </c>
      <c r="AG41" t="b">
        <f>M41='[1]附表 3-1（2021-2022年）  '!M43</f>
        <v>1</v>
      </c>
      <c r="AH41" t="b">
        <f>N41='[1]附表 3-1（2021-2022年）  '!N43</f>
        <v>1</v>
      </c>
      <c r="AI41" t="b">
        <f>O41='[1]附表 3-1（2021-2022年）  '!O43</f>
        <v>1</v>
      </c>
      <c r="AJ41" t="b">
        <f>P41='[1]附表 3-1（2021-2022年）  '!P43</f>
        <v>1</v>
      </c>
      <c r="AK41" t="b">
        <f>Q41='[1]附表 3-1（2021-2022年）  '!Q43</f>
        <v>1</v>
      </c>
      <c r="AL41" t="b">
        <f>R41='[1]附表 3-1（2021-2022年）  '!R43</f>
        <v>1</v>
      </c>
      <c r="AM41" t="b">
        <f>S41='[1]附表 3-1（2021-2022年）  '!S43</f>
        <v>1</v>
      </c>
      <c r="AN41" t="b">
        <f>T41='[1]附表 3-1（2021-2022年）  '!T43</f>
        <v>1</v>
      </c>
      <c r="AO41" t="b">
        <f>U41='[1]附表 3-1（2021-2022年）  '!U43</f>
        <v>1</v>
      </c>
      <c r="AP41" t="b">
        <f>V41='[1]附表 3-1（2021-2022年）  '!V43</f>
        <v>0</v>
      </c>
      <c r="AQ41" t="b">
        <f>W41='[1]附表 3-1（2021-2022年）  '!W43</f>
        <v>0</v>
      </c>
      <c r="AR41" t="b">
        <f>X41='[1]附表 3-1（2021-2022年）  '!X43</f>
        <v>1</v>
      </c>
      <c r="AS41" t="b">
        <f>Y41='[1]附表 3-1（2021-2022年）  '!Y43</f>
        <v>1</v>
      </c>
      <c r="AT41" t="b">
        <f>Z41='[1]附表 3-1（2021-2022年）  '!Z43</f>
        <v>1</v>
      </c>
    </row>
  </sheetData>
  <mergeCells count="67">
    <mergeCell ref="G1:H1"/>
    <mergeCell ref="M1:O1"/>
    <mergeCell ref="R1:U1"/>
    <mergeCell ref="V1:W1"/>
    <mergeCell ref="X1:Y1"/>
    <mergeCell ref="A1:A2"/>
    <mergeCell ref="B1:B2"/>
    <mergeCell ref="C1:C2"/>
    <mergeCell ref="C9:C11"/>
    <mergeCell ref="C12:C14"/>
    <mergeCell ref="C16:C17"/>
    <mergeCell ref="D1:D2"/>
    <mergeCell ref="D4:D5"/>
    <mergeCell ref="D6:D7"/>
    <mergeCell ref="D16:D17"/>
    <mergeCell ref="E1:E2"/>
    <mergeCell ref="E4:E5"/>
    <mergeCell ref="E6:E7"/>
    <mergeCell ref="F1:F2"/>
    <mergeCell ref="F4:F5"/>
    <mergeCell ref="F6:F7"/>
    <mergeCell ref="G4:G5"/>
    <mergeCell ref="G6:G7"/>
    <mergeCell ref="H4:H5"/>
    <mergeCell ref="H6:H7"/>
    <mergeCell ref="I1:I2"/>
    <mergeCell ref="I4:I5"/>
    <mergeCell ref="I6:I7"/>
    <mergeCell ref="J1:J2"/>
    <mergeCell ref="J4:J5"/>
    <mergeCell ref="J6:J7"/>
    <mergeCell ref="K1:K2"/>
    <mergeCell ref="K4:K5"/>
    <mergeCell ref="K6:K7"/>
    <mergeCell ref="L1:L2"/>
    <mergeCell ref="L4:L5"/>
    <mergeCell ref="L6:L7"/>
    <mergeCell ref="M4:M5"/>
    <mergeCell ref="M6:M7"/>
    <mergeCell ref="N4:N5"/>
    <mergeCell ref="N6:N7"/>
    <mergeCell ref="O4:O5"/>
    <mergeCell ref="O6:O7"/>
    <mergeCell ref="P1:P2"/>
    <mergeCell ref="P4:P5"/>
    <mergeCell ref="P6:P7"/>
    <mergeCell ref="Q4:Q5"/>
    <mergeCell ref="Q6:Q7"/>
    <mergeCell ref="R4:R5"/>
    <mergeCell ref="R6:R7"/>
    <mergeCell ref="S4:S5"/>
    <mergeCell ref="S6:S7"/>
    <mergeCell ref="T4:T5"/>
    <mergeCell ref="T6:T7"/>
    <mergeCell ref="U4:U5"/>
    <mergeCell ref="U6:U7"/>
    <mergeCell ref="V4:V5"/>
    <mergeCell ref="V6:V7"/>
    <mergeCell ref="W4:W5"/>
    <mergeCell ref="W6:W7"/>
    <mergeCell ref="X4:X5"/>
    <mergeCell ref="X6:X7"/>
    <mergeCell ref="Y4:Y5"/>
    <mergeCell ref="Y6:Y7"/>
    <mergeCell ref="Z1:Z2"/>
    <mergeCell ref="Z4:Z5"/>
    <mergeCell ref="Z6:Z7"/>
  </mergeCells>
  <dataValidations count="4">
    <dataValidation type="list" allowBlank="1" showInputMessage="1" showErrorMessage="1" sqref="H6 H8 H20 H3:H4 H24:H26">
      <formula1>INDIRECT($J3)</formula1>
    </dataValidation>
    <dataValidation type="list" allowBlank="1" showInputMessage="1" showErrorMessage="1" sqref="G6 G3:G4 G8:G41">
      <formula1>项目大类</formula1>
    </dataValidation>
    <dataValidation type="list" allowBlank="1" showInputMessage="1" showErrorMessage="1" sqref="Z6 Z3:Z4 Z8:Z41">
      <formula1>"是,否,业主单位即资产所有者，无需移交"</formula1>
    </dataValidation>
    <dataValidation type="list" allowBlank="1" showInputMessage="1" showErrorMessage="1" sqref="H9 H27 H10:H15 H16:H19 H30:H41">
      <formula1>INDIRECT($I9)</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143"/>
  <sheetViews>
    <sheetView zoomScale="55" zoomScaleNormal="55" topLeftCell="D1" workbookViewId="0">
      <selection activeCell="AD64" sqref="AD64"/>
    </sheetView>
  </sheetViews>
  <sheetFormatPr defaultColWidth="9" defaultRowHeight="11.25"/>
  <cols>
    <col min="1" max="2" width="9" style="57" hidden="1" customWidth="1"/>
    <col min="3" max="3" width="12" style="57" hidden="1" customWidth="1"/>
    <col min="4" max="5" width="5.375" style="57" customWidth="1"/>
    <col min="6" max="6" width="24.75" style="57" customWidth="1"/>
    <col min="7" max="7" width="11.875" style="57" customWidth="1"/>
    <col min="8" max="8" width="12.125" style="57" customWidth="1"/>
    <col min="9" max="9" width="33.875" style="57" customWidth="1"/>
    <col min="10" max="10" width="8.75" style="58" customWidth="1"/>
    <col min="11" max="11" width="8.75" style="57" customWidth="1"/>
    <col min="12" max="12" width="25.125" style="59" customWidth="1"/>
    <col min="13" max="13" width="10.375" style="57" customWidth="1"/>
    <col min="14" max="14" width="29.625" style="57" customWidth="1"/>
    <col min="15" max="15" width="18.875" style="57" customWidth="1"/>
    <col min="16" max="16" width="21.75" style="57" customWidth="1"/>
    <col min="17" max="17" width="17.125" style="57" customWidth="1"/>
    <col min="18" max="18" width="13.125" style="57" customWidth="1"/>
    <col min="19" max="19" width="9.625" style="57" customWidth="1"/>
    <col min="20" max="20" width="6.75" style="57" customWidth="1"/>
    <col min="21" max="21" width="4.875" style="57" customWidth="1"/>
    <col min="22" max="22" width="5.125" style="57" customWidth="1"/>
    <col min="23" max="23" width="10.125" style="57" customWidth="1"/>
    <col min="24" max="24" width="10.75" style="57" customWidth="1"/>
    <col min="25" max="25" width="9.125" style="57" customWidth="1"/>
    <col min="26" max="26" width="12.375" style="57" customWidth="1"/>
    <col min="27" max="27" width="4.5" style="57" customWidth="1"/>
    <col min="28" max="28" width="4.625" style="57" customWidth="1"/>
    <col min="29" max="29" width="11.625" style="57" hidden="1" customWidth="1"/>
    <col min="30" max="30" width="22.5" style="57" customWidth="1"/>
    <col min="31" max="16384" width="9" style="57"/>
  </cols>
  <sheetData>
    <row r="1" ht="18.75" customHeight="1" spans="4:30">
      <c r="D1" s="60" t="s">
        <v>603</v>
      </c>
      <c r="E1" s="60"/>
      <c r="F1" s="60"/>
      <c r="G1" s="61"/>
      <c r="H1" s="61"/>
      <c r="I1" s="73"/>
      <c r="J1" s="74"/>
      <c r="K1" s="61"/>
      <c r="L1" s="75"/>
      <c r="M1" s="73"/>
      <c r="N1" s="73"/>
      <c r="O1" s="73"/>
      <c r="P1" s="73"/>
      <c r="Q1" s="73"/>
      <c r="R1" s="73"/>
      <c r="S1" s="73"/>
      <c r="T1" s="73"/>
      <c r="U1" s="73"/>
      <c r="V1" s="73"/>
      <c r="W1" s="73"/>
      <c r="X1" s="73"/>
      <c r="Y1" s="73"/>
      <c r="Z1" s="73"/>
      <c r="AA1" s="73"/>
      <c r="AB1" s="73"/>
      <c r="AC1" s="73"/>
      <c r="AD1" s="73"/>
    </row>
    <row r="2" ht="24" customHeight="1" spans="4:30">
      <c r="D2" s="3" t="s">
        <v>990</v>
      </c>
      <c r="E2" s="3"/>
      <c r="F2" s="3"/>
      <c r="G2" s="3"/>
      <c r="H2" s="3"/>
      <c r="I2" s="3"/>
      <c r="J2" s="3"/>
      <c r="K2" s="3"/>
      <c r="L2" s="3"/>
      <c r="M2" s="3"/>
      <c r="N2" s="3"/>
      <c r="O2" s="3"/>
      <c r="P2" s="3"/>
      <c r="Q2" s="3"/>
      <c r="R2" s="3"/>
      <c r="S2" s="3"/>
      <c r="T2" s="3"/>
      <c r="U2" s="3"/>
      <c r="V2" s="3"/>
      <c r="W2" s="3"/>
      <c r="X2" s="3"/>
      <c r="Y2" s="3"/>
      <c r="Z2" s="3"/>
      <c r="AA2" s="3"/>
      <c r="AB2" s="3"/>
      <c r="AC2" s="3"/>
      <c r="AD2" s="3"/>
    </row>
    <row r="3" s="54" customFormat="1" ht="24" customHeight="1" spans="4:30">
      <c r="D3" s="62" t="s">
        <v>80</v>
      </c>
      <c r="E3" s="62"/>
      <c r="F3" s="62"/>
      <c r="G3" s="63" t="s">
        <v>81</v>
      </c>
      <c r="H3" s="63"/>
      <c r="I3" s="63"/>
      <c r="J3" s="63"/>
      <c r="K3" s="63"/>
      <c r="L3" s="60"/>
      <c r="M3" s="63"/>
      <c r="N3" s="63"/>
      <c r="O3" s="63"/>
      <c r="P3" s="63"/>
      <c r="Q3" s="63"/>
      <c r="R3" s="63"/>
      <c r="S3" s="63"/>
      <c r="T3" s="63"/>
      <c r="U3" s="63"/>
      <c r="V3" s="63"/>
      <c r="W3" s="90" t="s">
        <v>971</v>
      </c>
      <c r="X3" s="90"/>
      <c r="Y3" s="90"/>
      <c r="Z3" s="90"/>
      <c r="AA3" s="90"/>
      <c r="AB3" s="90"/>
      <c r="AC3" s="90"/>
      <c r="AD3" s="90"/>
    </row>
    <row r="4" s="55" customFormat="1" ht="24" customHeight="1" spans="4:30">
      <c r="D4" s="36" t="s">
        <v>2</v>
      </c>
      <c r="E4" s="36" t="s">
        <v>972</v>
      </c>
      <c r="F4" s="36" t="s">
        <v>213</v>
      </c>
      <c r="G4" s="36" t="s">
        <v>214</v>
      </c>
      <c r="H4" s="36" t="s">
        <v>215</v>
      </c>
      <c r="I4" s="36" t="s">
        <v>216</v>
      </c>
      <c r="J4" s="76" t="s">
        <v>217</v>
      </c>
      <c r="K4" s="77"/>
      <c r="L4" s="36" t="s">
        <v>218</v>
      </c>
      <c r="M4" s="36" t="s">
        <v>219</v>
      </c>
      <c r="N4" s="36" t="s">
        <v>220</v>
      </c>
      <c r="O4" s="36" t="s">
        <v>221</v>
      </c>
      <c r="P4" s="76" t="s">
        <v>222</v>
      </c>
      <c r="Q4" s="91"/>
      <c r="R4" s="77"/>
      <c r="S4" s="36" t="s">
        <v>223</v>
      </c>
      <c r="T4" s="35" t="s">
        <v>224</v>
      </c>
      <c r="U4" s="76" t="s">
        <v>225</v>
      </c>
      <c r="V4" s="91"/>
      <c r="W4" s="91"/>
      <c r="X4" s="77"/>
      <c r="Y4" s="76" t="s">
        <v>226</v>
      </c>
      <c r="Z4" s="77"/>
      <c r="AA4" s="76" t="s">
        <v>227</v>
      </c>
      <c r="AB4" s="77"/>
      <c r="AC4" s="36" t="s">
        <v>228</v>
      </c>
      <c r="AD4" s="36" t="s">
        <v>229</v>
      </c>
    </row>
    <row r="5" s="55" customFormat="1" ht="46.5" customHeight="1" spans="4:30">
      <c r="D5" s="43"/>
      <c r="E5" s="43"/>
      <c r="F5" s="43"/>
      <c r="G5" s="43"/>
      <c r="H5" s="43"/>
      <c r="I5" s="43"/>
      <c r="J5" s="37" t="s">
        <v>231</v>
      </c>
      <c r="K5" s="37" t="s">
        <v>232</v>
      </c>
      <c r="L5" s="43"/>
      <c r="M5" s="43"/>
      <c r="N5" s="43"/>
      <c r="O5" s="43"/>
      <c r="P5" s="35" t="s">
        <v>29</v>
      </c>
      <c r="Q5" s="41" t="s">
        <v>691</v>
      </c>
      <c r="R5" s="35" t="s">
        <v>11</v>
      </c>
      <c r="S5" s="43"/>
      <c r="T5" s="35" t="s">
        <v>234</v>
      </c>
      <c r="U5" s="35" t="s">
        <v>235</v>
      </c>
      <c r="V5" s="35" t="s">
        <v>236</v>
      </c>
      <c r="W5" s="35" t="s">
        <v>237</v>
      </c>
      <c r="X5" s="35" t="s">
        <v>238</v>
      </c>
      <c r="Y5" s="35" t="s">
        <v>239</v>
      </c>
      <c r="Z5" s="35" t="s">
        <v>240</v>
      </c>
      <c r="AA5" s="35" t="s">
        <v>241</v>
      </c>
      <c r="AB5" s="35" t="s">
        <v>242</v>
      </c>
      <c r="AC5" s="43"/>
      <c r="AD5" s="43"/>
    </row>
    <row r="6" s="56" customFormat="1" ht="204" customHeight="1" spans="1:30">
      <c r="A6" s="56" t="s">
        <v>243</v>
      </c>
      <c r="B6" s="56" t="s">
        <v>244</v>
      </c>
      <c r="C6" s="56" t="s">
        <v>245</v>
      </c>
      <c r="D6" s="46">
        <v>1</v>
      </c>
      <c r="E6" s="46">
        <v>2021</v>
      </c>
      <c r="F6" s="46" t="s">
        <v>246</v>
      </c>
      <c r="G6" s="46" t="s">
        <v>247</v>
      </c>
      <c r="H6" s="46" t="s">
        <v>248</v>
      </c>
      <c r="I6" s="78" t="s">
        <v>249</v>
      </c>
      <c r="J6" s="46" t="s">
        <v>244</v>
      </c>
      <c r="K6" s="46" t="s">
        <v>250</v>
      </c>
      <c r="L6" s="78" t="s">
        <v>251</v>
      </c>
      <c r="M6" s="46" t="s">
        <v>252</v>
      </c>
      <c r="N6" s="64" t="s">
        <v>991</v>
      </c>
      <c r="O6" s="46" t="s">
        <v>253</v>
      </c>
      <c r="P6" s="79">
        <f>Q6+R6</f>
        <v>2638428.74</v>
      </c>
      <c r="Q6" s="92">
        <v>2638428.74</v>
      </c>
      <c r="R6" s="93"/>
      <c r="S6" s="93"/>
      <c r="T6" s="46" t="s">
        <v>254</v>
      </c>
      <c r="U6" s="46" t="s">
        <v>255</v>
      </c>
      <c r="V6" s="46" t="s">
        <v>256</v>
      </c>
      <c r="W6" s="46" t="s">
        <v>256</v>
      </c>
      <c r="X6" s="46" t="s">
        <v>256</v>
      </c>
      <c r="Y6" s="46" t="s">
        <v>257</v>
      </c>
      <c r="Z6" s="46" t="s">
        <v>991</v>
      </c>
      <c r="AA6" s="46" t="s">
        <v>256</v>
      </c>
      <c r="AB6" s="46" t="s">
        <v>256</v>
      </c>
      <c r="AC6" s="46" t="s">
        <v>270</v>
      </c>
      <c r="AD6" s="46"/>
    </row>
    <row r="7" s="56" customFormat="1" ht="45" spans="4:30">
      <c r="D7" s="46">
        <v>2</v>
      </c>
      <c r="E7" s="46">
        <v>2022</v>
      </c>
      <c r="F7" s="64" t="s">
        <v>692</v>
      </c>
      <c r="G7" s="65" t="s">
        <v>247</v>
      </c>
      <c r="H7" s="65" t="s">
        <v>693</v>
      </c>
      <c r="I7" s="80" t="s">
        <v>694</v>
      </c>
      <c r="J7" s="65" t="s">
        <v>244</v>
      </c>
      <c r="K7" s="65" t="s">
        <v>283</v>
      </c>
      <c r="L7" s="65" t="s">
        <v>695</v>
      </c>
      <c r="M7" s="46" t="s">
        <v>696</v>
      </c>
      <c r="N7" s="64" t="s">
        <v>693</v>
      </c>
      <c r="O7" s="64" t="s">
        <v>253</v>
      </c>
      <c r="P7" s="81">
        <f>Q7+R7+S7</f>
        <v>1904200</v>
      </c>
      <c r="Q7" s="81">
        <v>1904200</v>
      </c>
      <c r="R7" s="94"/>
      <c r="S7" s="95"/>
      <c r="T7" s="46" t="s">
        <v>256</v>
      </c>
      <c r="U7" s="46" t="s">
        <v>256</v>
      </c>
      <c r="V7" s="46" t="s">
        <v>256</v>
      </c>
      <c r="W7" s="46" t="s">
        <v>256</v>
      </c>
      <c r="X7" s="46" t="s">
        <v>256</v>
      </c>
      <c r="Y7" s="46" t="s">
        <v>256</v>
      </c>
      <c r="Z7" s="46" t="s">
        <v>256</v>
      </c>
      <c r="AA7" s="46" t="s">
        <v>256</v>
      </c>
      <c r="AB7" s="46" t="s">
        <v>256</v>
      </c>
      <c r="AC7" s="65" t="s">
        <v>255</v>
      </c>
      <c r="AD7" s="65" t="s">
        <v>697</v>
      </c>
    </row>
    <row r="8" s="56" customFormat="1" ht="38.25" customHeight="1" spans="4:30">
      <c r="D8" s="46">
        <v>3</v>
      </c>
      <c r="E8" s="46">
        <v>2022</v>
      </c>
      <c r="F8" s="64" t="s">
        <v>698</v>
      </c>
      <c r="G8" s="65" t="s">
        <v>247</v>
      </c>
      <c r="H8" s="65" t="s">
        <v>693</v>
      </c>
      <c r="I8" s="80" t="s">
        <v>699</v>
      </c>
      <c r="J8" s="65" t="s">
        <v>244</v>
      </c>
      <c r="K8" s="65" t="s">
        <v>283</v>
      </c>
      <c r="L8" s="65" t="s">
        <v>700</v>
      </c>
      <c r="M8" s="46" t="s">
        <v>701</v>
      </c>
      <c r="N8" s="64" t="s">
        <v>693</v>
      </c>
      <c r="O8" s="64" t="s">
        <v>702</v>
      </c>
      <c r="P8" s="81">
        <f t="shared" ref="P8:P10" si="0">Q8+R8+S8</f>
        <v>1038000</v>
      </c>
      <c r="Q8" s="81">
        <v>1038000</v>
      </c>
      <c r="R8" s="94"/>
      <c r="S8" s="95"/>
      <c r="T8" s="46" t="s">
        <v>256</v>
      </c>
      <c r="U8" s="46" t="s">
        <v>256</v>
      </c>
      <c r="V8" s="46" t="s">
        <v>256</v>
      </c>
      <c r="W8" s="46" t="s">
        <v>256</v>
      </c>
      <c r="X8" s="46" t="s">
        <v>256</v>
      </c>
      <c r="Y8" s="46" t="s">
        <v>256</v>
      </c>
      <c r="Z8" s="46" t="s">
        <v>256</v>
      </c>
      <c r="AA8" s="46" t="s">
        <v>256</v>
      </c>
      <c r="AB8" s="46" t="s">
        <v>256</v>
      </c>
      <c r="AC8" s="65" t="s">
        <v>255</v>
      </c>
      <c r="AD8" s="65" t="s">
        <v>697</v>
      </c>
    </row>
    <row r="9" s="56" customFormat="1" ht="63" customHeight="1" spans="4:30">
      <c r="D9" s="46">
        <v>4</v>
      </c>
      <c r="E9" s="46">
        <v>2022</v>
      </c>
      <c r="F9" s="64" t="s">
        <v>703</v>
      </c>
      <c r="G9" s="65" t="s">
        <v>247</v>
      </c>
      <c r="H9" s="65" t="s">
        <v>693</v>
      </c>
      <c r="I9" s="80" t="s">
        <v>704</v>
      </c>
      <c r="J9" s="65" t="s">
        <v>244</v>
      </c>
      <c r="K9" s="65" t="s">
        <v>283</v>
      </c>
      <c r="L9" s="65" t="s">
        <v>705</v>
      </c>
      <c r="M9" s="46" t="s">
        <v>706</v>
      </c>
      <c r="N9" s="64" t="s">
        <v>693</v>
      </c>
      <c r="O9" s="64" t="s">
        <v>707</v>
      </c>
      <c r="P9" s="81">
        <f t="shared" si="0"/>
        <v>2181500</v>
      </c>
      <c r="Q9" s="81">
        <v>2181500</v>
      </c>
      <c r="R9" s="94"/>
      <c r="S9" s="95"/>
      <c r="T9" s="46" t="s">
        <v>256</v>
      </c>
      <c r="U9" s="46" t="s">
        <v>256</v>
      </c>
      <c r="V9" s="46" t="s">
        <v>256</v>
      </c>
      <c r="W9" s="46" t="s">
        <v>256</v>
      </c>
      <c r="X9" s="46" t="s">
        <v>256</v>
      </c>
      <c r="Y9" s="46" t="s">
        <v>256</v>
      </c>
      <c r="Z9" s="46" t="s">
        <v>256</v>
      </c>
      <c r="AA9" s="46" t="s">
        <v>256</v>
      </c>
      <c r="AB9" s="46" t="s">
        <v>256</v>
      </c>
      <c r="AC9" s="65" t="s">
        <v>255</v>
      </c>
      <c r="AD9" s="65" t="s">
        <v>697</v>
      </c>
    </row>
    <row r="10" s="56" customFormat="1" ht="75" customHeight="1" spans="4:30">
      <c r="D10" s="46">
        <v>5</v>
      </c>
      <c r="E10" s="46">
        <v>2022</v>
      </c>
      <c r="F10" s="64" t="s">
        <v>708</v>
      </c>
      <c r="G10" s="65" t="s">
        <v>247</v>
      </c>
      <c r="H10" s="65" t="s">
        <v>693</v>
      </c>
      <c r="I10" s="80" t="s">
        <v>709</v>
      </c>
      <c r="J10" s="65" t="s">
        <v>244</v>
      </c>
      <c r="K10" s="65" t="s">
        <v>250</v>
      </c>
      <c r="L10" s="65" t="s">
        <v>321</v>
      </c>
      <c r="M10" s="46" t="s">
        <v>710</v>
      </c>
      <c r="N10" s="65" t="s">
        <v>693</v>
      </c>
      <c r="O10" s="64" t="s">
        <v>711</v>
      </c>
      <c r="P10" s="81">
        <f t="shared" si="0"/>
        <v>4550564.17</v>
      </c>
      <c r="Q10" s="81">
        <v>4550564.17</v>
      </c>
      <c r="R10" s="94"/>
      <c r="S10" s="95"/>
      <c r="T10" s="46" t="s">
        <v>256</v>
      </c>
      <c r="U10" s="46" t="s">
        <v>256</v>
      </c>
      <c r="V10" s="46" t="s">
        <v>256</v>
      </c>
      <c r="W10" s="46" t="s">
        <v>256</v>
      </c>
      <c r="X10" s="46" t="s">
        <v>256</v>
      </c>
      <c r="Y10" s="46" t="s">
        <v>256</v>
      </c>
      <c r="Z10" s="46" t="s">
        <v>256</v>
      </c>
      <c r="AA10" s="46" t="s">
        <v>256</v>
      </c>
      <c r="AB10" s="46" t="s">
        <v>256</v>
      </c>
      <c r="AC10" s="65" t="s">
        <v>255</v>
      </c>
      <c r="AD10" s="65" t="s">
        <v>712</v>
      </c>
    </row>
    <row r="11" s="56" customFormat="1" ht="168.75" customHeight="1" spans="1:30">
      <c r="A11" s="56" t="s">
        <v>260</v>
      </c>
      <c r="B11" s="56" t="s">
        <v>261</v>
      </c>
      <c r="C11" s="56" t="s">
        <v>19</v>
      </c>
      <c r="D11" s="46">
        <v>6</v>
      </c>
      <c r="E11" s="46">
        <v>2021</v>
      </c>
      <c r="F11" s="46" t="s">
        <v>262</v>
      </c>
      <c r="G11" s="46" t="s">
        <v>263</v>
      </c>
      <c r="H11" s="46" t="s">
        <v>264</v>
      </c>
      <c r="I11" s="78" t="s">
        <v>265</v>
      </c>
      <c r="J11" s="46" t="s">
        <v>244</v>
      </c>
      <c r="K11" s="46" t="s">
        <v>266</v>
      </c>
      <c r="L11" s="78" t="s">
        <v>267</v>
      </c>
      <c r="M11" s="46" t="s">
        <v>268</v>
      </c>
      <c r="N11" s="46" t="s">
        <v>264</v>
      </c>
      <c r="O11" s="46" t="s">
        <v>269</v>
      </c>
      <c r="P11" s="79">
        <f t="shared" ref="P11:P142" si="1">Q11+R11</f>
        <v>1000000</v>
      </c>
      <c r="Q11" s="92">
        <v>1000000</v>
      </c>
      <c r="R11" s="93"/>
      <c r="S11" s="93"/>
      <c r="T11" s="46" t="s">
        <v>255</v>
      </c>
      <c r="U11" s="46" t="s">
        <v>270</v>
      </c>
      <c r="V11" s="46" t="s">
        <v>271</v>
      </c>
      <c r="W11" s="46" t="s">
        <v>272</v>
      </c>
      <c r="X11" s="92">
        <v>60000</v>
      </c>
      <c r="Y11" s="46" t="s">
        <v>273</v>
      </c>
      <c r="Z11" s="46" t="s">
        <v>272</v>
      </c>
      <c r="AA11" s="46" t="s">
        <v>256</v>
      </c>
      <c r="AB11" s="46" t="s">
        <v>256</v>
      </c>
      <c r="AC11" s="46" t="s">
        <v>258</v>
      </c>
      <c r="AD11" s="46" t="s">
        <v>274</v>
      </c>
    </row>
    <row r="12" s="56" customFormat="1" ht="52.5" customHeight="1" spans="4:30">
      <c r="D12" s="46">
        <v>7</v>
      </c>
      <c r="E12" s="46">
        <v>2021</v>
      </c>
      <c r="F12" s="46" t="s">
        <v>275</v>
      </c>
      <c r="G12" s="46" t="s">
        <v>276</v>
      </c>
      <c r="H12" s="46" t="s">
        <v>263</v>
      </c>
      <c r="I12" s="78" t="s">
        <v>277</v>
      </c>
      <c r="J12" s="46" t="s">
        <v>244</v>
      </c>
      <c r="K12" s="46" t="s">
        <v>278</v>
      </c>
      <c r="L12" s="78" t="s">
        <v>279</v>
      </c>
      <c r="M12" s="46" t="s">
        <v>280</v>
      </c>
      <c r="N12" s="46" t="s">
        <v>264</v>
      </c>
      <c r="O12" s="46" t="s">
        <v>269</v>
      </c>
      <c r="P12" s="79">
        <f t="shared" si="1"/>
        <v>2301355</v>
      </c>
      <c r="Q12" s="92">
        <v>2301355</v>
      </c>
      <c r="R12" s="93"/>
      <c r="S12" s="93"/>
      <c r="T12" s="46" t="s">
        <v>254</v>
      </c>
      <c r="U12" s="46" t="s">
        <v>270</v>
      </c>
      <c r="V12" s="46" t="s">
        <v>281</v>
      </c>
      <c r="W12" s="46" t="s">
        <v>264</v>
      </c>
      <c r="X12" s="46"/>
      <c r="Y12" s="46" t="s">
        <v>257</v>
      </c>
      <c r="Z12" s="46" t="s">
        <v>264</v>
      </c>
      <c r="AA12" s="46" t="s">
        <v>256</v>
      </c>
      <c r="AB12" s="46" t="s">
        <v>256</v>
      </c>
      <c r="AC12" s="46" t="s">
        <v>270</v>
      </c>
      <c r="AD12" s="46"/>
    </row>
    <row r="13" s="56" customFormat="1" ht="140.25" customHeight="1" spans="1:30">
      <c r="A13" s="56" t="s">
        <v>282</v>
      </c>
      <c r="B13" s="56" t="s">
        <v>283</v>
      </c>
      <c r="C13" s="56" t="s">
        <v>284</v>
      </c>
      <c r="D13" s="46">
        <v>8</v>
      </c>
      <c r="E13" s="46">
        <v>2021</v>
      </c>
      <c r="F13" s="46" t="s">
        <v>285</v>
      </c>
      <c r="G13" s="46" t="s">
        <v>276</v>
      </c>
      <c r="H13" s="46" t="s">
        <v>263</v>
      </c>
      <c r="I13" s="78" t="s">
        <v>286</v>
      </c>
      <c r="J13" s="46" t="s">
        <v>244</v>
      </c>
      <c r="K13" s="46" t="s">
        <v>278</v>
      </c>
      <c r="L13" s="78" t="s">
        <v>287</v>
      </c>
      <c r="M13" s="46" t="s">
        <v>288</v>
      </c>
      <c r="N13" s="46" t="s">
        <v>289</v>
      </c>
      <c r="O13" s="46" t="s">
        <v>290</v>
      </c>
      <c r="P13" s="79">
        <f t="shared" si="1"/>
        <v>1512630.8</v>
      </c>
      <c r="Q13" s="92">
        <v>1512630.8</v>
      </c>
      <c r="R13" s="93"/>
      <c r="S13" s="93"/>
      <c r="T13" s="46" t="s">
        <v>254</v>
      </c>
      <c r="U13" s="46" t="s">
        <v>270</v>
      </c>
      <c r="V13" s="46" t="s">
        <v>281</v>
      </c>
      <c r="W13" s="46" t="s">
        <v>289</v>
      </c>
      <c r="X13" s="96">
        <v>86681.88</v>
      </c>
      <c r="Y13" s="46" t="s">
        <v>257</v>
      </c>
      <c r="Z13" s="46" t="s">
        <v>289</v>
      </c>
      <c r="AA13" s="46" t="s">
        <v>256</v>
      </c>
      <c r="AB13" s="46" t="s">
        <v>256</v>
      </c>
      <c r="AC13" s="46" t="s">
        <v>270</v>
      </c>
      <c r="AD13" s="46"/>
    </row>
    <row r="14" s="56" customFormat="1" ht="67.5" customHeight="1" spans="1:30">
      <c r="A14" s="56" t="s">
        <v>291</v>
      </c>
      <c r="B14" s="56" t="s">
        <v>292</v>
      </c>
      <c r="C14" s="56" t="s">
        <v>293</v>
      </c>
      <c r="D14" s="46">
        <v>9</v>
      </c>
      <c r="E14" s="46">
        <v>2021</v>
      </c>
      <c r="F14" s="46" t="s">
        <v>294</v>
      </c>
      <c r="G14" s="46" t="s">
        <v>276</v>
      </c>
      <c r="H14" s="46" t="s">
        <v>263</v>
      </c>
      <c r="I14" s="78" t="s">
        <v>295</v>
      </c>
      <c r="J14" s="46" t="s">
        <v>244</v>
      </c>
      <c r="K14" s="46" t="s">
        <v>266</v>
      </c>
      <c r="L14" s="78" t="s">
        <v>296</v>
      </c>
      <c r="M14" s="46" t="s">
        <v>297</v>
      </c>
      <c r="N14" s="46" t="s">
        <v>289</v>
      </c>
      <c r="O14" s="46" t="s">
        <v>289</v>
      </c>
      <c r="P14" s="79">
        <f>Q14+R14</f>
        <v>1200000</v>
      </c>
      <c r="Q14" s="92">
        <v>1186014.2</v>
      </c>
      <c r="R14" s="97">
        <v>13985.8</v>
      </c>
      <c r="S14" s="93"/>
      <c r="T14" s="46" t="s">
        <v>254</v>
      </c>
      <c r="U14" s="46" t="s">
        <v>270</v>
      </c>
      <c r="V14" s="46" t="s">
        <v>271</v>
      </c>
      <c r="W14" s="46" t="s">
        <v>298</v>
      </c>
      <c r="X14" s="92">
        <v>72000</v>
      </c>
      <c r="Y14" s="46" t="s">
        <v>273</v>
      </c>
      <c r="Z14" s="46" t="s">
        <v>298</v>
      </c>
      <c r="AA14" s="46" t="s">
        <v>256</v>
      </c>
      <c r="AB14" s="46" t="s">
        <v>256</v>
      </c>
      <c r="AC14" s="46" t="s">
        <v>270</v>
      </c>
      <c r="AD14" s="46"/>
    </row>
    <row r="15" s="56" customFormat="1" ht="67.5" customHeight="1" spans="4:30">
      <c r="D15" s="46">
        <v>10</v>
      </c>
      <c r="E15" s="46">
        <v>2022</v>
      </c>
      <c r="F15" s="64" t="s">
        <v>713</v>
      </c>
      <c r="G15" s="65" t="s">
        <v>276</v>
      </c>
      <c r="H15" s="65" t="s">
        <v>263</v>
      </c>
      <c r="I15" s="80" t="s">
        <v>714</v>
      </c>
      <c r="J15" s="65" t="s">
        <v>244</v>
      </c>
      <c r="K15" s="46" t="s">
        <v>266</v>
      </c>
      <c r="L15" s="65" t="s">
        <v>715</v>
      </c>
      <c r="M15" s="46" t="s">
        <v>716</v>
      </c>
      <c r="N15" s="65" t="s">
        <v>264</v>
      </c>
      <c r="O15" s="64" t="s">
        <v>717</v>
      </c>
      <c r="P15" s="81">
        <f t="shared" ref="P15:P17" si="2">Q15+R15+S15</f>
        <v>8210000</v>
      </c>
      <c r="Q15" s="81">
        <v>8210000</v>
      </c>
      <c r="R15" s="94"/>
      <c r="S15" s="95"/>
      <c r="T15" s="65" t="s">
        <v>254</v>
      </c>
      <c r="U15" s="64" t="s">
        <v>270</v>
      </c>
      <c r="V15" s="64" t="s">
        <v>271</v>
      </c>
      <c r="W15" s="65" t="s">
        <v>718</v>
      </c>
      <c r="X15" s="81">
        <v>492600</v>
      </c>
      <c r="Y15" s="65" t="s">
        <v>273</v>
      </c>
      <c r="Z15" s="65" t="s">
        <v>718</v>
      </c>
      <c r="AA15" s="46" t="s">
        <v>256</v>
      </c>
      <c r="AB15" s="46" t="s">
        <v>256</v>
      </c>
      <c r="AC15" s="65" t="s">
        <v>270</v>
      </c>
      <c r="AD15" s="65"/>
    </row>
    <row r="16" s="56" customFormat="1" ht="67.5" customHeight="1" spans="4:30">
      <c r="D16" s="46">
        <v>11</v>
      </c>
      <c r="E16" s="46">
        <v>2022</v>
      </c>
      <c r="F16" s="64" t="s">
        <v>719</v>
      </c>
      <c r="G16" s="65" t="s">
        <v>276</v>
      </c>
      <c r="H16" s="65" t="s">
        <v>263</v>
      </c>
      <c r="I16" s="80" t="s">
        <v>720</v>
      </c>
      <c r="J16" s="65" t="s">
        <v>244</v>
      </c>
      <c r="K16" s="46" t="s">
        <v>266</v>
      </c>
      <c r="L16" s="65" t="s">
        <v>721</v>
      </c>
      <c r="M16" s="46" t="s">
        <v>722</v>
      </c>
      <c r="N16" s="65" t="s">
        <v>723</v>
      </c>
      <c r="O16" s="64" t="s">
        <v>717</v>
      </c>
      <c r="P16" s="81">
        <f t="shared" si="2"/>
        <v>3000000</v>
      </c>
      <c r="Q16" s="81">
        <v>3000000</v>
      </c>
      <c r="R16" s="94"/>
      <c r="S16" s="95"/>
      <c r="T16" s="65" t="s">
        <v>254</v>
      </c>
      <c r="U16" s="64" t="s">
        <v>270</v>
      </c>
      <c r="V16" s="64" t="s">
        <v>271</v>
      </c>
      <c r="W16" s="65" t="s">
        <v>718</v>
      </c>
      <c r="X16" s="65"/>
      <c r="Y16" s="65" t="s">
        <v>273</v>
      </c>
      <c r="Z16" s="65" t="s">
        <v>718</v>
      </c>
      <c r="AA16" s="46" t="s">
        <v>256</v>
      </c>
      <c r="AB16" s="46" t="s">
        <v>256</v>
      </c>
      <c r="AC16" s="65" t="s">
        <v>270</v>
      </c>
      <c r="AD16" s="65"/>
    </row>
    <row r="17" s="56" customFormat="1" ht="67.5" customHeight="1" spans="4:30">
      <c r="D17" s="46">
        <v>12</v>
      </c>
      <c r="E17" s="46">
        <v>2022</v>
      </c>
      <c r="F17" s="64" t="s">
        <v>724</v>
      </c>
      <c r="G17" s="65" t="s">
        <v>276</v>
      </c>
      <c r="H17" s="65" t="s">
        <v>725</v>
      </c>
      <c r="I17" s="80" t="s">
        <v>726</v>
      </c>
      <c r="J17" s="65" t="s">
        <v>244</v>
      </c>
      <c r="K17" s="46" t="s">
        <v>266</v>
      </c>
      <c r="L17" s="65" t="s">
        <v>727</v>
      </c>
      <c r="M17" s="46" t="s">
        <v>728</v>
      </c>
      <c r="N17" s="65" t="s">
        <v>992</v>
      </c>
      <c r="O17" s="64" t="s">
        <v>730</v>
      </c>
      <c r="P17" s="81">
        <f t="shared" si="2"/>
        <v>500000</v>
      </c>
      <c r="Q17" s="81">
        <v>500000</v>
      </c>
      <c r="R17" s="94"/>
      <c r="S17" s="95"/>
      <c r="T17" s="65" t="s">
        <v>254</v>
      </c>
      <c r="U17" s="64" t="s">
        <v>270</v>
      </c>
      <c r="V17" s="64" t="s">
        <v>271</v>
      </c>
      <c r="W17" s="65" t="s">
        <v>731</v>
      </c>
      <c r="X17" s="65"/>
      <c r="Y17" s="65" t="s">
        <v>273</v>
      </c>
      <c r="Z17" s="65" t="s">
        <v>731</v>
      </c>
      <c r="AA17" s="46" t="s">
        <v>256</v>
      </c>
      <c r="AB17" s="46" t="s">
        <v>256</v>
      </c>
      <c r="AC17" s="65" t="s">
        <v>270</v>
      </c>
      <c r="AD17" s="65"/>
    </row>
    <row r="18" s="56" customFormat="1" ht="87.75" customHeight="1" spans="1:30">
      <c r="A18" s="56" t="s">
        <v>299</v>
      </c>
      <c r="B18" s="56" t="s">
        <v>300</v>
      </c>
      <c r="C18" s="56" t="s">
        <v>301</v>
      </c>
      <c r="D18" s="46">
        <v>13</v>
      </c>
      <c r="E18" s="46">
        <v>2021</v>
      </c>
      <c r="F18" s="46" t="s">
        <v>115</v>
      </c>
      <c r="G18" s="46" t="s">
        <v>302</v>
      </c>
      <c r="H18" s="46" t="s">
        <v>303</v>
      </c>
      <c r="I18" s="80" t="s">
        <v>976</v>
      </c>
      <c r="J18" s="46" t="s">
        <v>244</v>
      </c>
      <c r="K18" s="46" t="s">
        <v>261</v>
      </c>
      <c r="L18" s="78" t="s">
        <v>305</v>
      </c>
      <c r="M18" s="46"/>
      <c r="N18" s="46" t="s">
        <v>978</v>
      </c>
      <c r="O18" s="46" t="s">
        <v>307</v>
      </c>
      <c r="P18" s="79">
        <f t="shared" ref="P18:P19" si="3">Q18+R18</f>
        <v>3242340</v>
      </c>
      <c r="Q18" s="92">
        <v>3000000</v>
      </c>
      <c r="R18" s="97">
        <v>242340</v>
      </c>
      <c r="S18" s="93"/>
      <c r="T18" s="46" t="s">
        <v>254</v>
      </c>
      <c r="U18" s="46" t="s">
        <v>270</v>
      </c>
      <c r="V18" s="46" t="s">
        <v>308</v>
      </c>
      <c r="W18" s="46" t="s">
        <v>309</v>
      </c>
      <c r="X18" s="46"/>
      <c r="Y18" s="46" t="s">
        <v>273</v>
      </c>
      <c r="Z18" s="46" t="s">
        <v>309</v>
      </c>
      <c r="AA18" s="46" t="s">
        <v>256</v>
      </c>
      <c r="AB18" s="46" t="s">
        <v>256</v>
      </c>
      <c r="AC18" s="46" t="s">
        <v>270</v>
      </c>
      <c r="AD18" s="46" t="s">
        <v>993</v>
      </c>
    </row>
    <row r="19" s="56" customFormat="1" ht="69" customHeight="1" spans="1:30">
      <c r="A19" s="56" t="s">
        <v>310</v>
      </c>
      <c r="B19" s="56" t="s">
        <v>311</v>
      </c>
      <c r="C19" s="56" t="s">
        <v>312</v>
      </c>
      <c r="D19" s="46">
        <v>14</v>
      </c>
      <c r="E19" s="46">
        <v>2021</v>
      </c>
      <c r="F19" s="46" t="s">
        <v>119</v>
      </c>
      <c r="G19" s="66" t="s">
        <v>302</v>
      </c>
      <c r="H19" s="66" t="s">
        <v>303</v>
      </c>
      <c r="I19" s="66" t="s">
        <v>313</v>
      </c>
      <c r="J19" s="66" t="s">
        <v>244</v>
      </c>
      <c r="K19" s="66" t="s">
        <v>261</v>
      </c>
      <c r="L19" s="66" t="s">
        <v>314</v>
      </c>
      <c r="M19" s="66" t="s">
        <v>315</v>
      </c>
      <c r="N19" s="66" t="s">
        <v>316</v>
      </c>
      <c r="O19" s="66" t="s">
        <v>317</v>
      </c>
      <c r="P19" s="82">
        <f t="shared" si="3"/>
        <v>7384942.56</v>
      </c>
      <c r="Q19" s="98">
        <f>6500000+859542.56</f>
        <v>7359542.56</v>
      </c>
      <c r="R19" s="98">
        <v>25400</v>
      </c>
      <c r="S19" s="66"/>
      <c r="T19" s="66" t="s">
        <v>254</v>
      </c>
      <c r="U19" s="66" t="s">
        <v>270</v>
      </c>
      <c r="V19" s="66" t="s">
        <v>308</v>
      </c>
      <c r="W19" s="66" t="s">
        <v>318</v>
      </c>
      <c r="X19" s="66"/>
      <c r="Y19" s="66" t="s">
        <v>273</v>
      </c>
      <c r="Z19" s="66" t="s">
        <v>318</v>
      </c>
      <c r="AA19" s="66" t="s">
        <v>256</v>
      </c>
      <c r="AB19" s="66" t="s">
        <v>256</v>
      </c>
      <c r="AC19" s="66" t="s">
        <v>270</v>
      </c>
      <c r="AD19" s="66" t="s">
        <v>994</v>
      </c>
    </row>
    <row r="20" s="56" customFormat="1" ht="69" customHeight="1" spans="4:30">
      <c r="D20" s="46">
        <v>15</v>
      </c>
      <c r="E20" s="46">
        <v>2022</v>
      </c>
      <c r="F20" s="64" t="s">
        <v>630</v>
      </c>
      <c r="G20" s="67"/>
      <c r="H20" s="67"/>
      <c r="I20" s="67"/>
      <c r="J20" s="67"/>
      <c r="K20" s="67"/>
      <c r="L20" s="67"/>
      <c r="M20" s="67"/>
      <c r="N20" s="67"/>
      <c r="O20" s="67"/>
      <c r="P20" s="83"/>
      <c r="Q20" s="99"/>
      <c r="R20" s="99"/>
      <c r="S20" s="67"/>
      <c r="T20" s="67"/>
      <c r="U20" s="67"/>
      <c r="V20" s="67"/>
      <c r="W20" s="67"/>
      <c r="X20" s="67"/>
      <c r="Y20" s="67"/>
      <c r="Z20" s="67"/>
      <c r="AA20" s="67"/>
      <c r="AB20" s="67"/>
      <c r="AC20" s="67"/>
      <c r="AD20" s="67"/>
    </row>
    <row r="21" s="56" customFormat="1" ht="77.25" customHeight="1" spans="1:30">
      <c r="A21" s="56" t="s">
        <v>319</v>
      </c>
      <c r="B21" s="56" t="s">
        <v>278</v>
      </c>
      <c r="C21" s="56" t="s">
        <v>250</v>
      </c>
      <c r="D21" s="46">
        <v>16</v>
      </c>
      <c r="E21" s="46">
        <v>2021</v>
      </c>
      <c r="F21" s="46" t="s">
        <v>121</v>
      </c>
      <c r="G21" s="66" t="s">
        <v>302</v>
      </c>
      <c r="H21" s="66" t="s">
        <v>303</v>
      </c>
      <c r="I21" s="66" t="s">
        <v>320</v>
      </c>
      <c r="J21" s="66" t="s">
        <v>244</v>
      </c>
      <c r="K21" s="66" t="s">
        <v>311</v>
      </c>
      <c r="L21" s="66" t="s">
        <v>321</v>
      </c>
      <c r="M21" s="66"/>
      <c r="N21" s="66" t="s">
        <v>323</v>
      </c>
      <c r="O21" s="66" t="s">
        <v>324</v>
      </c>
      <c r="P21" s="82">
        <f>Q21+R21</f>
        <v>8750925</v>
      </c>
      <c r="Q21" s="98">
        <f>6879488+1760000</f>
        <v>8639488</v>
      </c>
      <c r="R21" s="98">
        <f>36657+74780</f>
        <v>111437</v>
      </c>
      <c r="S21" s="66"/>
      <c r="T21" s="66" t="s">
        <v>256</v>
      </c>
      <c r="U21" s="66" t="s">
        <v>256</v>
      </c>
      <c r="V21" s="66" t="s">
        <v>256</v>
      </c>
      <c r="W21" s="66" t="s">
        <v>256</v>
      </c>
      <c r="X21" s="66" t="s">
        <v>256</v>
      </c>
      <c r="Y21" s="66" t="s">
        <v>256</v>
      </c>
      <c r="Z21" s="66" t="s">
        <v>256</v>
      </c>
      <c r="AA21" s="66" t="s">
        <v>256</v>
      </c>
      <c r="AB21" s="66" t="s">
        <v>256</v>
      </c>
      <c r="AC21" s="66" t="s">
        <v>255</v>
      </c>
      <c r="AD21" s="71" t="s">
        <v>995</v>
      </c>
    </row>
    <row r="22" s="56" customFormat="1" ht="77.25" customHeight="1" spans="4:30">
      <c r="D22" s="46">
        <v>17</v>
      </c>
      <c r="E22" s="46">
        <v>2022</v>
      </c>
      <c r="F22" s="64" t="s">
        <v>628</v>
      </c>
      <c r="G22" s="67"/>
      <c r="H22" s="67"/>
      <c r="I22" s="67"/>
      <c r="J22" s="67"/>
      <c r="K22" s="67"/>
      <c r="L22" s="67"/>
      <c r="M22" s="67"/>
      <c r="N22" s="67"/>
      <c r="O22" s="67"/>
      <c r="P22" s="83"/>
      <c r="Q22" s="99"/>
      <c r="R22" s="99"/>
      <c r="S22" s="67"/>
      <c r="T22" s="67"/>
      <c r="U22" s="67"/>
      <c r="V22" s="67"/>
      <c r="W22" s="67"/>
      <c r="X22" s="67"/>
      <c r="Y22" s="67"/>
      <c r="Z22" s="67"/>
      <c r="AA22" s="67"/>
      <c r="AB22" s="67"/>
      <c r="AC22" s="67"/>
      <c r="AD22" s="102"/>
    </row>
    <row r="23" s="56" customFormat="1" ht="78.75" customHeight="1" spans="1:30">
      <c r="A23" s="56" t="s">
        <v>326</v>
      </c>
      <c r="B23" s="56" t="s">
        <v>327</v>
      </c>
      <c r="D23" s="46">
        <v>18</v>
      </c>
      <c r="E23" s="46">
        <v>2021</v>
      </c>
      <c r="F23" s="46" t="s">
        <v>124</v>
      </c>
      <c r="G23" s="46" t="s">
        <v>302</v>
      </c>
      <c r="H23" s="46" t="s">
        <v>328</v>
      </c>
      <c r="I23" s="78" t="s">
        <v>329</v>
      </c>
      <c r="J23" s="46" t="s">
        <v>244</v>
      </c>
      <c r="K23" s="46" t="s">
        <v>266</v>
      </c>
      <c r="L23" s="78" t="s">
        <v>330</v>
      </c>
      <c r="M23" s="46" t="s">
        <v>331</v>
      </c>
      <c r="N23" s="46" t="s">
        <v>328</v>
      </c>
      <c r="O23" s="46" t="s">
        <v>328</v>
      </c>
      <c r="P23" s="79">
        <f t="shared" si="1"/>
        <v>3100000</v>
      </c>
      <c r="Q23" s="92">
        <v>3100000</v>
      </c>
      <c r="R23" s="93"/>
      <c r="S23" s="93"/>
      <c r="T23" s="46" t="s">
        <v>254</v>
      </c>
      <c r="U23" s="46" t="s">
        <v>270</v>
      </c>
      <c r="V23" s="46" t="s">
        <v>271</v>
      </c>
      <c r="W23" s="46" t="s">
        <v>332</v>
      </c>
      <c r="X23" s="46"/>
      <c r="Y23" s="46" t="s">
        <v>273</v>
      </c>
      <c r="Z23" s="46" t="s">
        <v>332</v>
      </c>
      <c r="AA23" s="46" t="s">
        <v>256</v>
      </c>
      <c r="AB23" s="46" t="s">
        <v>256</v>
      </c>
      <c r="AC23" s="46" t="s">
        <v>258</v>
      </c>
      <c r="AD23" s="46"/>
    </row>
    <row r="24" s="56" customFormat="1" ht="33.75" spans="4:30">
      <c r="D24" s="46">
        <v>19</v>
      </c>
      <c r="E24" s="46">
        <v>2022</v>
      </c>
      <c r="F24" s="68" t="s">
        <v>632</v>
      </c>
      <c r="G24" s="46" t="s">
        <v>302</v>
      </c>
      <c r="H24" s="65" t="s">
        <v>789</v>
      </c>
      <c r="I24" s="80" t="s">
        <v>790</v>
      </c>
      <c r="J24" s="65" t="s">
        <v>244</v>
      </c>
      <c r="K24" s="65" t="s">
        <v>311</v>
      </c>
      <c r="L24" s="84" t="s">
        <v>321</v>
      </c>
      <c r="M24" s="46" t="s">
        <v>791</v>
      </c>
      <c r="N24" s="46" t="s">
        <v>789</v>
      </c>
      <c r="O24" s="64" t="s">
        <v>792</v>
      </c>
      <c r="P24" s="81">
        <f>Q24+R24+S24</f>
        <v>486108.38</v>
      </c>
      <c r="Q24" s="81">
        <v>486108.38</v>
      </c>
      <c r="R24" s="94"/>
      <c r="S24" s="95"/>
      <c r="T24" s="65" t="s">
        <v>254</v>
      </c>
      <c r="U24" s="46" t="s">
        <v>270</v>
      </c>
      <c r="V24" s="46" t="s">
        <v>308</v>
      </c>
      <c r="W24" s="46" t="s">
        <v>793</v>
      </c>
      <c r="X24" s="65"/>
      <c r="Y24" s="46" t="s">
        <v>273</v>
      </c>
      <c r="Z24" s="46" t="s">
        <v>793</v>
      </c>
      <c r="AA24" s="46" t="s">
        <v>256</v>
      </c>
      <c r="AB24" s="46" t="s">
        <v>256</v>
      </c>
      <c r="AC24" s="65" t="s">
        <v>258</v>
      </c>
      <c r="AD24" s="65"/>
    </row>
    <row r="25" s="56" customFormat="1" ht="33.75" spans="4:30">
      <c r="D25" s="46">
        <v>20</v>
      </c>
      <c r="E25" s="46">
        <v>2022</v>
      </c>
      <c r="F25" s="69"/>
      <c r="G25" s="46" t="s">
        <v>302</v>
      </c>
      <c r="H25" s="65" t="s">
        <v>789</v>
      </c>
      <c r="I25" s="80" t="s">
        <v>794</v>
      </c>
      <c r="J25" s="65" t="s">
        <v>244</v>
      </c>
      <c r="K25" s="65" t="s">
        <v>250</v>
      </c>
      <c r="L25" s="84" t="s">
        <v>795</v>
      </c>
      <c r="M25" s="46" t="s">
        <v>796</v>
      </c>
      <c r="N25" s="46" t="s">
        <v>789</v>
      </c>
      <c r="O25" s="64" t="s">
        <v>792</v>
      </c>
      <c r="P25" s="81">
        <f t="shared" ref="P25:P27" si="4">Q25+R25+S25</f>
        <v>1626000</v>
      </c>
      <c r="Q25" s="81">
        <f>1080000+546000</f>
        <v>1626000</v>
      </c>
      <c r="R25" s="94"/>
      <c r="S25" s="95"/>
      <c r="T25" s="46" t="s">
        <v>254</v>
      </c>
      <c r="U25" s="46" t="s">
        <v>270</v>
      </c>
      <c r="V25" s="46" t="s">
        <v>308</v>
      </c>
      <c r="W25" s="46" t="s">
        <v>793</v>
      </c>
      <c r="X25" s="65"/>
      <c r="Y25" s="46" t="s">
        <v>273</v>
      </c>
      <c r="Z25" s="46" t="s">
        <v>793</v>
      </c>
      <c r="AA25" s="46" t="s">
        <v>256</v>
      </c>
      <c r="AB25" s="46" t="s">
        <v>256</v>
      </c>
      <c r="AC25" s="65" t="s">
        <v>258</v>
      </c>
      <c r="AD25" s="65"/>
    </row>
    <row r="26" s="56" customFormat="1" ht="33.75" spans="4:30">
      <c r="D26" s="46">
        <v>21</v>
      </c>
      <c r="E26" s="46">
        <v>2022</v>
      </c>
      <c r="F26" s="70"/>
      <c r="G26" s="46" t="s">
        <v>302</v>
      </c>
      <c r="H26" s="65" t="s">
        <v>789</v>
      </c>
      <c r="I26" s="80" t="s">
        <v>797</v>
      </c>
      <c r="J26" s="65" t="s">
        <v>244</v>
      </c>
      <c r="K26" s="65" t="s">
        <v>250</v>
      </c>
      <c r="L26" s="84" t="s">
        <v>798</v>
      </c>
      <c r="M26" s="46" t="s">
        <v>799</v>
      </c>
      <c r="N26" s="46" t="s">
        <v>789</v>
      </c>
      <c r="O26" s="64" t="s">
        <v>792</v>
      </c>
      <c r="P26" s="81">
        <f t="shared" si="4"/>
        <v>1007891.62</v>
      </c>
      <c r="Q26" s="81">
        <f>3120000-Q24-Q25</f>
        <v>1007891.62</v>
      </c>
      <c r="R26" s="94"/>
      <c r="S26" s="95"/>
      <c r="T26" s="46" t="s">
        <v>254</v>
      </c>
      <c r="U26" s="46" t="s">
        <v>270</v>
      </c>
      <c r="V26" s="46" t="s">
        <v>308</v>
      </c>
      <c r="W26" s="46" t="s">
        <v>793</v>
      </c>
      <c r="X26" s="65"/>
      <c r="Y26" s="46" t="s">
        <v>273</v>
      </c>
      <c r="Z26" s="46" t="s">
        <v>793</v>
      </c>
      <c r="AA26" s="46" t="s">
        <v>256</v>
      </c>
      <c r="AB26" s="46" t="s">
        <v>256</v>
      </c>
      <c r="AC26" s="65" t="s">
        <v>258</v>
      </c>
      <c r="AD26" s="65"/>
    </row>
    <row r="27" s="56" customFormat="1" ht="33.75" spans="4:30">
      <c r="D27" s="46">
        <v>22</v>
      </c>
      <c r="E27" s="46">
        <v>2022</v>
      </c>
      <c r="F27" s="68" t="s">
        <v>633</v>
      </c>
      <c r="G27" s="46" t="s">
        <v>302</v>
      </c>
      <c r="H27" s="65" t="s">
        <v>789</v>
      </c>
      <c r="I27" s="80" t="s">
        <v>800</v>
      </c>
      <c r="J27" s="65" t="s">
        <v>244</v>
      </c>
      <c r="K27" s="65" t="s">
        <v>283</v>
      </c>
      <c r="L27" s="84" t="s">
        <v>801</v>
      </c>
      <c r="M27" s="46" t="s">
        <v>802</v>
      </c>
      <c r="N27" s="46" t="s">
        <v>803</v>
      </c>
      <c r="O27" s="64" t="s">
        <v>438</v>
      </c>
      <c r="P27" s="81">
        <f t="shared" si="4"/>
        <v>494400</v>
      </c>
      <c r="Q27" s="81">
        <v>494400</v>
      </c>
      <c r="R27" s="94"/>
      <c r="S27" s="95"/>
      <c r="T27" s="65" t="s">
        <v>254</v>
      </c>
      <c r="U27" s="46" t="s">
        <v>270</v>
      </c>
      <c r="V27" s="46" t="s">
        <v>308</v>
      </c>
      <c r="W27" s="46" t="s">
        <v>309</v>
      </c>
      <c r="X27" s="65"/>
      <c r="Y27" s="46" t="s">
        <v>273</v>
      </c>
      <c r="Z27" s="46" t="s">
        <v>793</v>
      </c>
      <c r="AA27" s="46" t="s">
        <v>256</v>
      </c>
      <c r="AB27" s="46" t="s">
        <v>256</v>
      </c>
      <c r="AC27" s="65" t="s">
        <v>270</v>
      </c>
      <c r="AD27" s="65"/>
    </row>
    <row r="28" s="56" customFormat="1" ht="33.75" spans="4:30">
      <c r="D28" s="46">
        <v>23</v>
      </c>
      <c r="E28" s="46">
        <v>2022</v>
      </c>
      <c r="F28" s="69"/>
      <c r="G28" s="46" t="s">
        <v>302</v>
      </c>
      <c r="H28" s="65" t="s">
        <v>789</v>
      </c>
      <c r="I28" s="80" t="s">
        <v>804</v>
      </c>
      <c r="J28" s="65" t="s">
        <v>244</v>
      </c>
      <c r="K28" s="65" t="s">
        <v>250</v>
      </c>
      <c r="L28" s="84" t="s">
        <v>805</v>
      </c>
      <c r="M28" s="46" t="s">
        <v>806</v>
      </c>
      <c r="N28" s="46" t="s">
        <v>803</v>
      </c>
      <c r="O28" s="64" t="s">
        <v>438</v>
      </c>
      <c r="P28" s="81">
        <f t="shared" ref="P28:P34" si="5">Q28+R28+S28</f>
        <v>811200</v>
      </c>
      <c r="Q28" s="81">
        <v>811200</v>
      </c>
      <c r="R28" s="94"/>
      <c r="S28" s="95"/>
      <c r="T28" s="65" t="s">
        <v>254</v>
      </c>
      <c r="U28" s="46" t="s">
        <v>270</v>
      </c>
      <c r="V28" s="46" t="s">
        <v>308</v>
      </c>
      <c r="W28" s="46" t="s">
        <v>309</v>
      </c>
      <c r="X28" s="65"/>
      <c r="Y28" s="46" t="s">
        <v>273</v>
      </c>
      <c r="Z28" s="46" t="s">
        <v>793</v>
      </c>
      <c r="AA28" s="46" t="s">
        <v>256</v>
      </c>
      <c r="AB28" s="46" t="s">
        <v>256</v>
      </c>
      <c r="AC28" s="65" t="s">
        <v>270</v>
      </c>
      <c r="AD28" s="65" t="s">
        <v>807</v>
      </c>
    </row>
    <row r="29" s="56" customFormat="1" ht="33.75" spans="4:30">
      <c r="D29" s="46">
        <v>24</v>
      </c>
      <c r="E29" s="46">
        <v>2022</v>
      </c>
      <c r="F29" s="70"/>
      <c r="G29" s="46" t="s">
        <v>302</v>
      </c>
      <c r="H29" s="65" t="s">
        <v>789</v>
      </c>
      <c r="I29" s="80" t="s">
        <v>808</v>
      </c>
      <c r="J29" s="65" t="s">
        <v>244</v>
      </c>
      <c r="K29" s="65" t="s">
        <v>250</v>
      </c>
      <c r="L29" s="85" t="s">
        <v>809</v>
      </c>
      <c r="M29" s="46" t="s">
        <v>810</v>
      </c>
      <c r="N29" s="46" t="s">
        <v>803</v>
      </c>
      <c r="O29" s="64" t="s">
        <v>438</v>
      </c>
      <c r="P29" s="81">
        <f t="shared" si="5"/>
        <v>2155200</v>
      </c>
      <c r="Q29" s="81">
        <v>194400</v>
      </c>
      <c r="R29" s="94">
        <f>1880800+80000-R28</f>
        <v>1960800</v>
      </c>
      <c r="S29" s="95"/>
      <c r="T29" s="65" t="s">
        <v>254</v>
      </c>
      <c r="U29" s="46" t="s">
        <v>270</v>
      </c>
      <c r="V29" s="46" t="s">
        <v>308</v>
      </c>
      <c r="W29" s="46" t="s">
        <v>309</v>
      </c>
      <c r="X29" s="65"/>
      <c r="Y29" s="46" t="s">
        <v>273</v>
      </c>
      <c r="Z29" s="46" t="s">
        <v>793</v>
      </c>
      <c r="AA29" s="46" t="s">
        <v>256</v>
      </c>
      <c r="AB29" s="46" t="s">
        <v>256</v>
      </c>
      <c r="AC29" s="65" t="s">
        <v>270</v>
      </c>
      <c r="AD29" s="65" t="s">
        <v>807</v>
      </c>
    </row>
    <row r="30" s="56" customFormat="1" ht="58.5" customHeight="1" spans="4:30">
      <c r="D30" s="46">
        <v>25</v>
      </c>
      <c r="E30" s="46">
        <v>2022</v>
      </c>
      <c r="F30" s="64" t="s">
        <v>634</v>
      </c>
      <c r="G30" s="46" t="s">
        <v>302</v>
      </c>
      <c r="H30" s="46" t="s">
        <v>789</v>
      </c>
      <c r="I30" s="80" t="s">
        <v>811</v>
      </c>
      <c r="J30" s="65" t="s">
        <v>244</v>
      </c>
      <c r="K30" s="65" t="s">
        <v>283</v>
      </c>
      <c r="L30" s="84" t="s">
        <v>812</v>
      </c>
      <c r="M30" s="46" t="s">
        <v>813</v>
      </c>
      <c r="N30" s="46" t="s">
        <v>789</v>
      </c>
      <c r="O30" s="64" t="s">
        <v>438</v>
      </c>
      <c r="P30" s="81">
        <f t="shared" si="5"/>
        <v>3000000</v>
      </c>
      <c r="Q30" s="81">
        <v>3000000</v>
      </c>
      <c r="R30" s="94"/>
      <c r="S30" s="95"/>
      <c r="T30" s="65" t="s">
        <v>254</v>
      </c>
      <c r="U30" s="64" t="s">
        <v>270</v>
      </c>
      <c r="V30" s="64" t="s">
        <v>281</v>
      </c>
      <c r="W30" s="46" t="s">
        <v>814</v>
      </c>
      <c r="X30" s="65"/>
      <c r="Y30" s="46" t="s">
        <v>257</v>
      </c>
      <c r="Z30" s="46" t="s">
        <v>814</v>
      </c>
      <c r="AA30" s="46" t="s">
        <v>256</v>
      </c>
      <c r="AB30" s="46" t="s">
        <v>256</v>
      </c>
      <c r="AC30" s="65" t="s">
        <v>258</v>
      </c>
      <c r="AD30" s="65"/>
    </row>
    <row r="31" s="56" customFormat="1" ht="58.5" customHeight="1" spans="4:30">
      <c r="D31" s="46">
        <v>26</v>
      </c>
      <c r="E31" s="46">
        <v>2022</v>
      </c>
      <c r="F31" s="68" t="s">
        <v>635</v>
      </c>
      <c r="G31" s="66" t="s">
        <v>302</v>
      </c>
      <c r="H31" s="71" t="s">
        <v>789</v>
      </c>
      <c r="I31" s="80" t="s">
        <v>815</v>
      </c>
      <c r="J31" s="65" t="s">
        <v>244</v>
      </c>
      <c r="K31" s="46" t="s">
        <v>266</v>
      </c>
      <c r="L31" s="84" t="s">
        <v>816</v>
      </c>
      <c r="M31" s="46" t="s">
        <v>817</v>
      </c>
      <c r="N31" s="65" t="s">
        <v>789</v>
      </c>
      <c r="O31" s="64" t="s">
        <v>428</v>
      </c>
      <c r="P31" s="81">
        <f t="shared" si="5"/>
        <v>10000000</v>
      </c>
      <c r="Q31" s="81">
        <v>10000000</v>
      </c>
      <c r="R31" s="94"/>
      <c r="S31" s="95"/>
      <c r="T31" s="65" t="s">
        <v>254</v>
      </c>
      <c r="U31" s="64" t="s">
        <v>270</v>
      </c>
      <c r="V31" s="64" t="s">
        <v>271</v>
      </c>
      <c r="W31" s="65" t="s">
        <v>818</v>
      </c>
      <c r="X31" s="65"/>
      <c r="Y31" s="46" t="s">
        <v>273</v>
      </c>
      <c r="Z31" s="65" t="s">
        <v>818</v>
      </c>
      <c r="AA31" s="46" t="s">
        <v>256</v>
      </c>
      <c r="AB31" s="46" t="s">
        <v>256</v>
      </c>
      <c r="AC31" s="65" t="s">
        <v>258</v>
      </c>
      <c r="AD31" s="65"/>
    </row>
    <row r="32" s="56" customFormat="1" ht="33.75" spans="4:30">
      <c r="D32" s="46">
        <v>27</v>
      </c>
      <c r="E32" s="46">
        <v>2022</v>
      </c>
      <c r="F32" s="70"/>
      <c r="G32" s="67"/>
      <c r="H32" s="71" t="s">
        <v>789</v>
      </c>
      <c r="I32" s="80" t="s">
        <v>819</v>
      </c>
      <c r="J32" s="65" t="s">
        <v>244</v>
      </c>
      <c r="K32" s="46" t="s">
        <v>266</v>
      </c>
      <c r="L32" s="84" t="s">
        <v>820</v>
      </c>
      <c r="M32" s="46" t="s">
        <v>821</v>
      </c>
      <c r="N32" s="65" t="s">
        <v>789</v>
      </c>
      <c r="O32" s="64" t="s">
        <v>428</v>
      </c>
      <c r="P32" s="81">
        <f t="shared" si="5"/>
        <v>5000000</v>
      </c>
      <c r="Q32" s="81">
        <v>5000000</v>
      </c>
      <c r="R32" s="94"/>
      <c r="S32" s="95"/>
      <c r="T32" s="65" t="s">
        <v>254</v>
      </c>
      <c r="U32" s="64" t="s">
        <v>270</v>
      </c>
      <c r="V32" s="64" t="s">
        <v>271</v>
      </c>
      <c r="W32" s="65" t="s">
        <v>822</v>
      </c>
      <c r="X32" s="65"/>
      <c r="Y32" s="46" t="s">
        <v>273</v>
      </c>
      <c r="Z32" s="65" t="s">
        <v>822</v>
      </c>
      <c r="AA32" s="46" t="s">
        <v>256</v>
      </c>
      <c r="AB32" s="46" t="s">
        <v>256</v>
      </c>
      <c r="AC32" s="65" t="s">
        <v>258</v>
      </c>
      <c r="AD32" s="65"/>
    </row>
    <row r="33" s="56" customFormat="1" ht="33.75" spans="4:30">
      <c r="D33" s="46">
        <v>28</v>
      </c>
      <c r="E33" s="46">
        <v>2022</v>
      </c>
      <c r="F33" s="64" t="s">
        <v>636</v>
      </c>
      <c r="G33" s="65" t="s">
        <v>302</v>
      </c>
      <c r="H33" s="65" t="s">
        <v>789</v>
      </c>
      <c r="I33" s="86" t="s">
        <v>823</v>
      </c>
      <c r="J33" s="65" t="s">
        <v>244</v>
      </c>
      <c r="K33" s="46" t="s">
        <v>266</v>
      </c>
      <c r="L33" s="84" t="s">
        <v>824</v>
      </c>
      <c r="M33" s="46" t="s">
        <v>825</v>
      </c>
      <c r="N33" s="65" t="s">
        <v>789</v>
      </c>
      <c r="O33" s="64" t="s">
        <v>826</v>
      </c>
      <c r="P33" s="81">
        <f t="shared" si="5"/>
        <v>2950000</v>
      </c>
      <c r="Q33" s="81">
        <v>2950000</v>
      </c>
      <c r="R33" s="94"/>
      <c r="S33" s="95"/>
      <c r="T33" s="65" t="s">
        <v>254</v>
      </c>
      <c r="U33" s="64" t="s">
        <v>270</v>
      </c>
      <c r="V33" s="64" t="s">
        <v>271</v>
      </c>
      <c r="W33" s="65" t="s">
        <v>827</v>
      </c>
      <c r="X33" s="65"/>
      <c r="Y33" s="46" t="s">
        <v>273</v>
      </c>
      <c r="Z33" s="65" t="s">
        <v>827</v>
      </c>
      <c r="AA33" s="46" t="s">
        <v>256</v>
      </c>
      <c r="AB33" s="46" t="s">
        <v>256</v>
      </c>
      <c r="AC33" s="65" t="s">
        <v>258</v>
      </c>
      <c r="AD33" s="65"/>
    </row>
    <row r="34" s="56" customFormat="1" ht="33.75" spans="4:30">
      <c r="D34" s="46">
        <v>29</v>
      </c>
      <c r="E34" s="46">
        <v>2022</v>
      </c>
      <c r="F34" s="64" t="s">
        <v>638</v>
      </c>
      <c r="G34" s="65" t="s">
        <v>302</v>
      </c>
      <c r="H34" s="65" t="s">
        <v>789</v>
      </c>
      <c r="I34" s="86" t="s">
        <v>828</v>
      </c>
      <c r="J34" s="65" t="s">
        <v>244</v>
      </c>
      <c r="K34" s="46" t="s">
        <v>266</v>
      </c>
      <c r="L34" s="84" t="s">
        <v>829</v>
      </c>
      <c r="M34" s="46" t="s">
        <v>830</v>
      </c>
      <c r="N34" s="65" t="s">
        <v>789</v>
      </c>
      <c r="O34" s="64" t="s">
        <v>317</v>
      </c>
      <c r="P34" s="81">
        <f t="shared" si="5"/>
        <v>2730000</v>
      </c>
      <c r="Q34" s="81">
        <v>2730000</v>
      </c>
      <c r="R34" s="94"/>
      <c r="S34" s="95"/>
      <c r="T34" s="65" t="s">
        <v>254</v>
      </c>
      <c r="U34" s="64" t="s">
        <v>270</v>
      </c>
      <c r="V34" s="64" t="s">
        <v>271</v>
      </c>
      <c r="W34" s="65" t="s">
        <v>831</v>
      </c>
      <c r="X34" s="65"/>
      <c r="Y34" s="46" t="s">
        <v>273</v>
      </c>
      <c r="Z34" s="65" t="s">
        <v>831</v>
      </c>
      <c r="AA34" s="46" t="s">
        <v>256</v>
      </c>
      <c r="AB34" s="46" t="s">
        <v>256</v>
      </c>
      <c r="AC34" s="65" t="s">
        <v>258</v>
      </c>
      <c r="AD34" s="65"/>
    </row>
    <row r="35" s="56" customFormat="1" ht="241.5" customHeight="1" spans="1:30">
      <c r="A35" s="56" t="s">
        <v>333</v>
      </c>
      <c r="B35" s="56" t="s">
        <v>250</v>
      </c>
      <c r="D35" s="46">
        <v>30</v>
      </c>
      <c r="E35" s="46">
        <v>2021</v>
      </c>
      <c r="F35" s="46" t="s">
        <v>334</v>
      </c>
      <c r="G35" s="46" t="s">
        <v>335</v>
      </c>
      <c r="H35" s="46" t="s">
        <v>336</v>
      </c>
      <c r="I35" s="78" t="s">
        <v>337</v>
      </c>
      <c r="J35" s="46" t="s">
        <v>244</v>
      </c>
      <c r="K35" s="46" t="s">
        <v>261</v>
      </c>
      <c r="L35" s="78" t="s">
        <v>338</v>
      </c>
      <c r="M35" s="46"/>
      <c r="N35" s="46" t="s">
        <v>336</v>
      </c>
      <c r="O35" s="46" t="s">
        <v>340</v>
      </c>
      <c r="P35" s="79">
        <f t="shared" ref="P35" si="6">Q35+R35</f>
        <v>11500000</v>
      </c>
      <c r="Q35" s="92">
        <v>11500000</v>
      </c>
      <c r="R35" s="93"/>
      <c r="S35" s="93"/>
      <c r="T35" s="46" t="s">
        <v>254</v>
      </c>
      <c r="U35" s="46" t="s">
        <v>270</v>
      </c>
      <c r="V35" s="46" t="s">
        <v>271</v>
      </c>
      <c r="W35" s="46" t="s">
        <v>341</v>
      </c>
      <c r="X35" s="46"/>
      <c r="Y35" s="46" t="s">
        <v>273</v>
      </c>
      <c r="Z35" s="46" t="s">
        <v>341</v>
      </c>
      <c r="AA35" s="46" t="s">
        <v>256</v>
      </c>
      <c r="AB35" s="46" t="s">
        <v>256</v>
      </c>
      <c r="AC35" s="46" t="s">
        <v>258</v>
      </c>
      <c r="AD35" s="46" t="s">
        <v>993</v>
      </c>
    </row>
    <row r="36" s="56" customFormat="1" ht="81.75" customHeight="1" spans="4:30">
      <c r="D36" s="46">
        <v>31</v>
      </c>
      <c r="E36" s="46">
        <v>2021</v>
      </c>
      <c r="F36" s="46" t="s">
        <v>342</v>
      </c>
      <c r="G36" s="46" t="s">
        <v>335</v>
      </c>
      <c r="H36" s="46" t="s">
        <v>343</v>
      </c>
      <c r="I36" s="78" t="s">
        <v>344</v>
      </c>
      <c r="J36" s="46" t="s">
        <v>244</v>
      </c>
      <c r="K36" s="46" t="s">
        <v>266</v>
      </c>
      <c r="L36" s="78" t="s">
        <v>345</v>
      </c>
      <c r="M36" s="46" t="s">
        <v>346</v>
      </c>
      <c r="N36" s="46" t="s">
        <v>347</v>
      </c>
      <c r="O36" s="46" t="s">
        <v>343</v>
      </c>
      <c r="P36" s="79">
        <f t="shared" si="1"/>
        <v>6500000</v>
      </c>
      <c r="Q36" s="92">
        <v>6500000</v>
      </c>
      <c r="R36" s="93"/>
      <c r="S36" s="93"/>
      <c r="T36" s="46" t="s">
        <v>254</v>
      </c>
      <c r="U36" s="46" t="s">
        <v>270</v>
      </c>
      <c r="V36" s="46" t="s">
        <v>271</v>
      </c>
      <c r="W36" s="46" t="s">
        <v>348</v>
      </c>
      <c r="X36" s="92"/>
      <c r="Y36" s="46" t="s">
        <v>273</v>
      </c>
      <c r="Z36" s="46" t="s">
        <v>348</v>
      </c>
      <c r="AA36" s="46" t="s">
        <v>256</v>
      </c>
      <c r="AB36" s="46" t="s">
        <v>256</v>
      </c>
      <c r="AC36" s="46" t="s">
        <v>270</v>
      </c>
      <c r="AD36" s="46" t="s">
        <v>349</v>
      </c>
    </row>
    <row r="37" s="56" customFormat="1" ht="130.5" customHeight="1" spans="4:30">
      <c r="D37" s="46">
        <v>32</v>
      </c>
      <c r="E37" s="46">
        <v>2021</v>
      </c>
      <c r="F37" s="46" t="s">
        <v>350</v>
      </c>
      <c r="G37" s="46" t="s">
        <v>335</v>
      </c>
      <c r="H37" s="46" t="s">
        <v>351</v>
      </c>
      <c r="I37" s="78" t="s">
        <v>352</v>
      </c>
      <c r="J37" s="46" t="s">
        <v>244</v>
      </c>
      <c r="K37" s="46" t="s">
        <v>261</v>
      </c>
      <c r="L37" s="78" t="s">
        <v>353</v>
      </c>
      <c r="M37" s="46" t="s">
        <v>354</v>
      </c>
      <c r="N37" s="46" t="s">
        <v>351</v>
      </c>
      <c r="O37" s="46" t="s">
        <v>355</v>
      </c>
      <c r="P37" s="79">
        <f t="shared" si="1"/>
        <v>849593.36</v>
      </c>
      <c r="Q37" s="92">
        <v>849593.36</v>
      </c>
      <c r="R37" s="93"/>
      <c r="S37" s="93"/>
      <c r="T37" s="46" t="s">
        <v>254</v>
      </c>
      <c r="U37" s="46" t="s">
        <v>270</v>
      </c>
      <c r="V37" s="46" t="s">
        <v>281</v>
      </c>
      <c r="W37" s="46" t="s">
        <v>351</v>
      </c>
      <c r="X37" s="46"/>
      <c r="Y37" s="46" t="s">
        <v>257</v>
      </c>
      <c r="Z37" s="46" t="s">
        <v>351</v>
      </c>
      <c r="AA37" s="46" t="s">
        <v>256</v>
      </c>
      <c r="AB37" s="46" t="s">
        <v>256</v>
      </c>
      <c r="AC37" s="46" t="s">
        <v>258</v>
      </c>
      <c r="AD37" s="46" t="s">
        <v>356</v>
      </c>
    </row>
    <row r="38" s="56" customFormat="1" ht="42" customHeight="1" spans="4:30">
      <c r="D38" s="46">
        <v>33</v>
      </c>
      <c r="E38" s="46">
        <v>2022</v>
      </c>
      <c r="F38" s="46" t="s">
        <v>732</v>
      </c>
      <c r="G38" s="46" t="s">
        <v>335</v>
      </c>
      <c r="H38" s="46" t="s">
        <v>457</v>
      </c>
      <c r="I38" s="78" t="s">
        <v>733</v>
      </c>
      <c r="J38" s="46" t="s">
        <v>244</v>
      </c>
      <c r="K38" s="46" t="s">
        <v>266</v>
      </c>
      <c r="L38" s="78" t="s">
        <v>734</v>
      </c>
      <c r="M38" s="46" t="s">
        <v>735</v>
      </c>
      <c r="N38" s="46" t="s">
        <v>736</v>
      </c>
      <c r="O38" s="46" t="s">
        <v>737</v>
      </c>
      <c r="P38" s="79">
        <v>10000000</v>
      </c>
      <c r="Q38" s="92">
        <v>10000000</v>
      </c>
      <c r="R38" s="93"/>
      <c r="S38" s="93"/>
      <c r="T38" s="46" t="s">
        <v>254</v>
      </c>
      <c r="U38" s="46" t="s">
        <v>270</v>
      </c>
      <c r="V38" s="46" t="s">
        <v>271</v>
      </c>
      <c r="W38" s="46" t="s">
        <v>738</v>
      </c>
      <c r="X38" s="46"/>
      <c r="Y38" s="46" t="s">
        <v>273</v>
      </c>
      <c r="Z38" s="46" t="s">
        <v>738</v>
      </c>
      <c r="AA38" s="46" t="s">
        <v>256</v>
      </c>
      <c r="AB38" s="46" t="s">
        <v>256</v>
      </c>
      <c r="AC38" s="46" t="s">
        <v>270</v>
      </c>
      <c r="AD38" s="46"/>
    </row>
    <row r="39" s="56" customFormat="1" ht="42" customHeight="1" spans="4:30">
      <c r="D39" s="46">
        <v>34</v>
      </c>
      <c r="E39" s="46">
        <v>2022</v>
      </c>
      <c r="F39" s="46" t="s">
        <v>739</v>
      </c>
      <c r="G39" s="46" t="s">
        <v>335</v>
      </c>
      <c r="H39" s="46" t="s">
        <v>457</v>
      </c>
      <c r="I39" s="78" t="s">
        <v>740</v>
      </c>
      <c r="J39" s="46" t="s">
        <v>244</v>
      </c>
      <c r="K39" s="46" t="s">
        <v>266</v>
      </c>
      <c r="L39" s="78" t="s">
        <v>741</v>
      </c>
      <c r="M39" s="46" t="s">
        <v>742</v>
      </c>
      <c r="N39" s="46" t="s">
        <v>743</v>
      </c>
      <c r="O39" s="46" t="s">
        <v>744</v>
      </c>
      <c r="P39" s="79">
        <v>4000000</v>
      </c>
      <c r="Q39" s="92">
        <v>4000000</v>
      </c>
      <c r="R39" s="93"/>
      <c r="S39" s="93"/>
      <c r="T39" s="46" t="s">
        <v>254</v>
      </c>
      <c r="U39" s="46" t="s">
        <v>255</v>
      </c>
      <c r="V39" s="46" t="s">
        <v>271</v>
      </c>
      <c r="W39" s="46" t="s">
        <v>745</v>
      </c>
      <c r="X39" s="46"/>
      <c r="Y39" s="46" t="s">
        <v>273</v>
      </c>
      <c r="Z39" s="46" t="s">
        <v>745</v>
      </c>
      <c r="AA39" s="46" t="s">
        <v>256</v>
      </c>
      <c r="AB39" s="46" t="s">
        <v>256</v>
      </c>
      <c r="AC39" s="46" t="s">
        <v>270</v>
      </c>
      <c r="AD39" s="46" t="s">
        <v>746</v>
      </c>
    </row>
    <row r="40" s="56" customFormat="1" ht="42" customHeight="1" spans="4:30">
      <c r="D40" s="46">
        <v>35</v>
      </c>
      <c r="E40" s="46">
        <v>2022</v>
      </c>
      <c r="F40" s="46" t="s">
        <v>747</v>
      </c>
      <c r="G40" s="46" t="s">
        <v>335</v>
      </c>
      <c r="H40" s="46" t="s">
        <v>457</v>
      </c>
      <c r="I40" s="78" t="s">
        <v>748</v>
      </c>
      <c r="J40" s="46" t="s">
        <v>244</v>
      </c>
      <c r="K40" s="46" t="s">
        <v>266</v>
      </c>
      <c r="L40" s="78" t="s">
        <v>749</v>
      </c>
      <c r="M40" s="46" t="s">
        <v>750</v>
      </c>
      <c r="N40" s="46" t="s">
        <v>751</v>
      </c>
      <c r="O40" s="46" t="s">
        <v>752</v>
      </c>
      <c r="P40" s="79">
        <v>4310000</v>
      </c>
      <c r="Q40" s="92">
        <v>4310000</v>
      </c>
      <c r="R40" s="93"/>
      <c r="S40" s="93"/>
      <c r="T40" s="46" t="s">
        <v>254</v>
      </c>
      <c r="U40" s="46" t="s">
        <v>270</v>
      </c>
      <c r="V40" s="46" t="s">
        <v>271</v>
      </c>
      <c r="W40" s="46" t="s">
        <v>753</v>
      </c>
      <c r="X40" s="46"/>
      <c r="Y40" s="46" t="s">
        <v>273</v>
      </c>
      <c r="Z40" s="46" t="s">
        <v>753</v>
      </c>
      <c r="AA40" s="46" t="s">
        <v>256</v>
      </c>
      <c r="AB40" s="46" t="s">
        <v>256</v>
      </c>
      <c r="AC40" s="46" t="s">
        <v>270</v>
      </c>
      <c r="AD40" s="46"/>
    </row>
    <row r="41" s="56" customFormat="1" ht="42" customHeight="1" spans="4:30">
      <c r="D41" s="46">
        <v>36</v>
      </c>
      <c r="E41" s="46">
        <v>2022</v>
      </c>
      <c r="F41" s="46" t="s">
        <v>754</v>
      </c>
      <c r="G41" s="46" t="s">
        <v>335</v>
      </c>
      <c r="H41" s="46" t="s">
        <v>457</v>
      </c>
      <c r="I41" s="78" t="s">
        <v>755</v>
      </c>
      <c r="J41" s="46" t="s">
        <v>244</v>
      </c>
      <c r="K41" s="46" t="s">
        <v>266</v>
      </c>
      <c r="L41" s="78" t="s">
        <v>756</v>
      </c>
      <c r="M41" s="46" t="s">
        <v>757</v>
      </c>
      <c r="N41" s="46" t="s">
        <v>758</v>
      </c>
      <c r="O41" s="46" t="s">
        <v>759</v>
      </c>
      <c r="P41" s="79">
        <v>2366100</v>
      </c>
      <c r="Q41" s="92">
        <v>2366100</v>
      </c>
      <c r="R41" s="93"/>
      <c r="S41" s="93"/>
      <c r="T41" s="46" t="s">
        <v>254</v>
      </c>
      <c r="U41" s="46" t="s">
        <v>270</v>
      </c>
      <c r="V41" s="46" t="s">
        <v>271</v>
      </c>
      <c r="W41" s="46" t="s">
        <v>760</v>
      </c>
      <c r="X41" s="46"/>
      <c r="Y41" s="46" t="s">
        <v>273</v>
      </c>
      <c r="Z41" s="46" t="s">
        <v>760</v>
      </c>
      <c r="AA41" s="46" t="s">
        <v>256</v>
      </c>
      <c r="AB41" s="46" t="s">
        <v>256</v>
      </c>
      <c r="AC41" s="46" t="s">
        <v>270</v>
      </c>
      <c r="AD41" s="46"/>
    </row>
    <row r="42" s="56" customFormat="1" ht="143.25" customHeight="1" spans="4:30">
      <c r="D42" s="46">
        <v>37</v>
      </c>
      <c r="E42" s="46">
        <v>2021</v>
      </c>
      <c r="F42" s="46" t="s">
        <v>357</v>
      </c>
      <c r="G42" s="46" t="s">
        <v>335</v>
      </c>
      <c r="H42" s="46" t="s">
        <v>358</v>
      </c>
      <c r="I42" s="78" t="s">
        <v>359</v>
      </c>
      <c r="J42" s="46" t="s">
        <v>244</v>
      </c>
      <c r="K42" s="46" t="s">
        <v>261</v>
      </c>
      <c r="L42" s="46" t="s">
        <v>321</v>
      </c>
      <c r="M42" s="46" t="s">
        <v>360</v>
      </c>
      <c r="N42" s="46" t="s">
        <v>361</v>
      </c>
      <c r="O42" s="46" t="s">
        <v>362</v>
      </c>
      <c r="P42" s="79">
        <f t="shared" si="1"/>
        <v>8020000</v>
      </c>
      <c r="Q42" s="92">
        <v>8020000</v>
      </c>
      <c r="R42" s="93"/>
      <c r="S42" s="93"/>
      <c r="T42" s="46" t="s">
        <v>256</v>
      </c>
      <c r="U42" s="46" t="s">
        <v>255</v>
      </c>
      <c r="V42" s="46" t="s">
        <v>256</v>
      </c>
      <c r="W42" s="46" t="s">
        <v>256</v>
      </c>
      <c r="X42" s="46" t="s">
        <v>256</v>
      </c>
      <c r="Y42" s="46" t="s">
        <v>273</v>
      </c>
      <c r="Z42" s="46" t="s">
        <v>363</v>
      </c>
      <c r="AA42" s="46" t="s">
        <v>256</v>
      </c>
      <c r="AB42" s="46" t="s">
        <v>256</v>
      </c>
      <c r="AC42" s="46" t="s">
        <v>255</v>
      </c>
      <c r="AD42" s="78" t="s">
        <v>364</v>
      </c>
    </row>
    <row r="43" s="56" customFormat="1" ht="50.25" customHeight="1" spans="4:30">
      <c r="D43" s="46">
        <v>38</v>
      </c>
      <c r="E43" s="46">
        <v>2021</v>
      </c>
      <c r="F43" s="66" t="s">
        <v>365</v>
      </c>
      <c r="G43" s="46" t="s">
        <v>366</v>
      </c>
      <c r="H43" s="46" t="s">
        <v>358</v>
      </c>
      <c r="I43" s="78" t="s">
        <v>367</v>
      </c>
      <c r="J43" s="46" t="s">
        <v>244</v>
      </c>
      <c r="K43" s="46" t="s">
        <v>261</v>
      </c>
      <c r="L43" s="87" t="s">
        <v>368</v>
      </c>
      <c r="M43" s="46" t="s">
        <v>369</v>
      </c>
      <c r="N43" s="46" t="s">
        <v>370</v>
      </c>
      <c r="O43" s="46" t="s">
        <v>371</v>
      </c>
      <c r="P43" s="79">
        <f t="shared" si="1"/>
        <v>5000000</v>
      </c>
      <c r="Q43" s="92">
        <v>5000000</v>
      </c>
      <c r="R43" s="93"/>
      <c r="S43" s="93"/>
      <c r="T43" s="46" t="s">
        <v>254</v>
      </c>
      <c r="U43" s="46" t="s">
        <v>270</v>
      </c>
      <c r="V43" s="46" t="s">
        <v>271</v>
      </c>
      <c r="W43" s="46" t="s">
        <v>363</v>
      </c>
      <c r="X43" s="46"/>
      <c r="Y43" s="46" t="s">
        <v>273</v>
      </c>
      <c r="Z43" s="46" t="s">
        <v>363</v>
      </c>
      <c r="AA43" s="46" t="s">
        <v>256</v>
      </c>
      <c r="AB43" s="46" t="s">
        <v>256</v>
      </c>
      <c r="AC43" s="46" t="s">
        <v>270</v>
      </c>
      <c r="AD43" s="46"/>
    </row>
    <row r="44" s="56" customFormat="1" ht="50.25" customHeight="1" spans="4:30">
      <c r="D44" s="46">
        <v>39</v>
      </c>
      <c r="E44" s="46">
        <v>2021</v>
      </c>
      <c r="F44" s="72"/>
      <c r="G44" s="46" t="s">
        <v>366</v>
      </c>
      <c r="H44" s="46" t="s">
        <v>358</v>
      </c>
      <c r="I44" s="78" t="s">
        <v>372</v>
      </c>
      <c r="J44" s="46" t="s">
        <v>244</v>
      </c>
      <c r="K44" s="46" t="s">
        <v>266</v>
      </c>
      <c r="L44" s="87" t="s">
        <v>373</v>
      </c>
      <c r="M44" s="46" t="s">
        <v>374</v>
      </c>
      <c r="N44" s="46" t="s">
        <v>370</v>
      </c>
      <c r="O44" s="46" t="s">
        <v>375</v>
      </c>
      <c r="P44" s="79">
        <f t="shared" si="1"/>
        <v>5500000</v>
      </c>
      <c r="Q44" s="92">
        <v>5500000</v>
      </c>
      <c r="R44" s="93"/>
      <c r="S44" s="93"/>
      <c r="T44" s="46" t="s">
        <v>254</v>
      </c>
      <c r="U44" s="46" t="s">
        <v>270</v>
      </c>
      <c r="V44" s="46" t="s">
        <v>271</v>
      </c>
      <c r="W44" s="46" t="s">
        <v>376</v>
      </c>
      <c r="X44" s="92">
        <v>330000</v>
      </c>
      <c r="Y44" s="46" t="s">
        <v>273</v>
      </c>
      <c r="Z44" s="46" t="s">
        <v>376</v>
      </c>
      <c r="AA44" s="46" t="s">
        <v>256</v>
      </c>
      <c r="AB44" s="46" t="s">
        <v>256</v>
      </c>
      <c r="AC44" s="46" t="s">
        <v>270</v>
      </c>
      <c r="AD44" s="46"/>
    </row>
    <row r="45" s="56" customFormat="1" ht="50.25" customHeight="1" spans="4:30">
      <c r="D45" s="46">
        <v>40</v>
      </c>
      <c r="E45" s="46">
        <v>2021</v>
      </c>
      <c r="F45" s="72"/>
      <c r="G45" s="46" t="s">
        <v>366</v>
      </c>
      <c r="H45" s="46" t="s">
        <v>358</v>
      </c>
      <c r="I45" s="78" t="s">
        <v>377</v>
      </c>
      <c r="J45" s="46" t="s">
        <v>244</v>
      </c>
      <c r="K45" s="46" t="s">
        <v>266</v>
      </c>
      <c r="L45" s="87" t="s">
        <v>378</v>
      </c>
      <c r="M45" s="46" t="s">
        <v>379</v>
      </c>
      <c r="N45" s="46" t="s">
        <v>370</v>
      </c>
      <c r="O45" s="46" t="s">
        <v>380</v>
      </c>
      <c r="P45" s="79">
        <f t="shared" si="1"/>
        <v>5000000</v>
      </c>
      <c r="Q45" s="92">
        <v>5000000</v>
      </c>
      <c r="R45" s="93"/>
      <c r="S45" s="93"/>
      <c r="T45" s="46" t="s">
        <v>254</v>
      </c>
      <c r="U45" s="46" t="s">
        <v>270</v>
      </c>
      <c r="V45" s="46" t="s">
        <v>271</v>
      </c>
      <c r="W45" s="46" t="s">
        <v>381</v>
      </c>
      <c r="X45" s="92">
        <v>400000</v>
      </c>
      <c r="Y45" s="46" t="s">
        <v>273</v>
      </c>
      <c r="Z45" s="46" t="s">
        <v>381</v>
      </c>
      <c r="AA45" s="46" t="s">
        <v>256</v>
      </c>
      <c r="AB45" s="46" t="s">
        <v>256</v>
      </c>
      <c r="AC45" s="46" t="s">
        <v>270</v>
      </c>
      <c r="AD45" s="46"/>
    </row>
    <row r="46" s="56" customFormat="1" ht="50.25" customHeight="1" spans="4:30">
      <c r="D46" s="46">
        <v>41</v>
      </c>
      <c r="E46" s="46">
        <v>2021</v>
      </c>
      <c r="F46" s="67"/>
      <c r="G46" s="46" t="s">
        <v>366</v>
      </c>
      <c r="H46" s="46" t="s">
        <v>358</v>
      </c>
      <c r="I46" s="78" t="s">
        <v>382</v>
      </c>
      <c r="J46" s="46" t="s">
        <v>244</v>
      </c>
      <c r="K46" s="46" t="s">
        <v>266</v>
      </c>
      <c r="L46" s="87" t="s">
        <v>383</v>
      </c>
      <c r="M46" s="46" t="s">
        <v>384</v>
      </c>
      <c r="N46" s="46" t="s">
        <v>370</v>
      </c>
      <c r="O46" s="46" t="s">
        <v>385</v>
      </c>
      <c r="P46" s="79">
        <f t="shared" si="1"/>
        <v>4414315.18</v>
      </c>
      <c r="Q46" s="92">
        <v>4414315.18</v>
      </c>
      <c r="R46" s="93"/>
      <c r="S46" s="93"/>
      <c r="T46" s="46" t="s">
        <v>254</v>
      </c>
      <c r="U46" s="46" t="s">
        <v>270</v>
      </c>
      <c r="V46" s="46" t="s">
        <v>271</v>
      </c>
      <c r="W46" s="46" t="s">
        <v>386</v>
      </c>
      <c r="X46" s="92">
        <v>176572.61</v>
      </c>
      <c r="Y46" s="46" t="s">
        <v>273</v>
      </c>
      <c r="Z46" s="46" t="s">
        <v>386</v>
      </c>
      <c r="AA46" s="46" t="s">
        <v>256</v>
      </c>
      <c r="AB46" s="46" t="s">
        <v>256</v>
      </c>
      <c r="AC46" s="46" t="s">
        <v>270</v>
      </c>
      <c r="AD46" s="46"/>
    </row>
    <row r="47" s="56" customFormat="1" ht="57.75" customHeight="1" spans="4:30">
      <c r="D47" s="46">
        <v>42</v>
      </c>
      <c r="E47" s="46">
        <v>2021</v>
      </c>
      <c r="F47" s="46" t="s">
        <v>387</v>
      </c>
      <c r="G47" s="46" t="s">
        <v>366</v>
      </c>
      <c r="H47" s="46" t="s">
        <v>388</v>
      </c>
      <c r="I47" s="78" t="s">
        <v>389</v>
      </c>
      <c r="J47" s="46" t="s">
        <v>244</v>
      </c>
      <c r="K47" s="46" t="s">
        <v>266</v>
      </c>
      <c r="L47" s="87" t="s">
        <v>390</v>
      </c>
      <c r="M47" s="46" t="s">
        <v>391</v>
      </c>
      <c r="N47" s="46" t="s">
        <v>388</v>
      </c>
      <c r="O47" s="46" t="s">
        <v>392</v>
      </c>
      <c r="P47" s="79">
        <f t="shared" si="1"/>
        <v>4000000</v>
      </c>
      <c r="Q47" s="92">
        <v>4000000</v>
      </c>
      <c r="R47" s="93"/>
      <c r="S47" s="93"/>
      <c r="T47" s="46" t="s">
        <v>254</v>
      </c>
      <c r="U47" s="46" t="s">
        <v>270</v>
      </c>
      <c r="V47" s="46" t="s">
        <v>271</v>
      </c>
      <c r="W47" s="46" t="s">
        <v>393</v>
      </c>
      <c r="X47" s="92">
        <v>320000</v>
      </c>
      <c r="Y47" s="46" t="s">
        <v>273</v>
      </c>
      <c r="Z47" s="46" t="s">
        <v>393</v>
      </c>
      <c r="AA47" s="46" t="s">
        <v>256</v>
      </c>
      <c r="AB47" s="46" t="s">
        <v>256</v>
      </c>
      <c r="AC47" s="46" t="s">
        <v>258</v>
      </c>
      <c r="AD47" s="46"/>
    </row>
    <row r="48" s="56" customFormat="1" ht="57.75" customHeight="1" spans="4:30">
      <c r="D48" s="46">
        <v>43</v>
      </c>
      <c r="E48" s="46">
        <v>2021</v>
      </c>
      <c r="F48" s="46" t="s">
        <v>394</v>
      </c>
      <c r="G48" s="46" t="s">
        <v>366</v>
      </c>
      <c r="H48" s="46" t="s">
        <v>362</v>
      </c>
      <c r="I48" s="78" t="s">
        <v>395</v>
      </c>
      <c r="J48" s="46" t="s">
        <v>244</v>
      </c>
      <c r="K48" s="46" t="s">
        <v>250</v>
      </c>
      <c r="L48" s="78" t="s">
        <v>396</v>
      </c>
      <c r="M48" s="46" t="s">
        <v>397</v>
      </c>
      <c r="N48" s="46" t="s">
        <v>362</v>
      </c>
      <c r="O48" s="46" t="s">
        <v>398</v>
      </c>
      <c r="P48" s="79">
        <f>Q48+R48</f>
        <v>600000</v>
      </c>
      <c r="Q48" s="92">
        <v>600000</v>
      </c>
      <c r="R48" s="93"/>
      <c r="S48" s="93"/>
      <c r="T48" s="46" t="s">
        <v>254</v>
      </c>
      <c r="U48" s="46" t="s">
        <v>270</v>
      </c>
      <c r="V48" s="46" t="s">
        <v>281</v>
      </c>
      <c r="W48" s="46" t="s">
        <v>362</v>
      </c>
      <c r="X48" s="46"/>
      <c r="Y48" s="46" t="s">
        <v>257</v>
      </c>
      <c r="Z48" s="46" t="s">
        <v>362</v>
      </c>
      <c r="AA48" s="46" t="s">
        <v>256</v>
      </c>
      <c r="AB48" s="46" t="s">
        <v>256</v>
      </c>
      <c r="AC48" s="46" t="s">
        <v>258</v>
      </c>
      <c r="AD48" s="46"/>
    </row>
    <row r="49" s="56" customFormat="1" ht="59.25" customHeight="1" spans="4:30">
      <c r="D49" s="46">
        <v>44</v>
      </c>
      <c r="E49" s="46">
        <v>2021</v>
      </c>
      <c r="F49" s="46" t="s">
        <v>399</v>
      </c>
      <c r="G49" s="46" t="s">
        <v>400</v>
      </c>
      <c r="H49" s="46" t="s">
        <v>358</v>
      </c>
      <c r="I49" s="78" t="s">
        <v>401</v>
      </c>
      <c r="J49" s="46" t="s">
        <v>244</v>
      </c>
      <c r="K49" s="46" t="s">
        <v>250</v>
      </c>
      <c r="L49" s="78" t="s">
        <v>402</v>
      </c>
      <c r="M49" s="46" t="s">
        <v>403</v>
      </c>
      <c r="N49" s="46" t="s">
        <v>362</v>
      </c>
      <c r="O49" s="46" t="s">
        <v>398</v>
      </c>
      <c r="P49" s="79">
        <f>Q49+R49</f>
        <v>220000</v>
      </c>
      <c r="Q49" s="92">
        <v>220000</v>
      </c>
      <c r="R49" s="93"/>
      <c r="S49" s="93"/>
      <c r="T49" s="46" t="s">
        <v>254</v>
      </c>
      <c r="U49" s="46" t="s">
        <v>270</v>
      </c>
      <c r="V49" s="46" t="s">
        <v>281</v>
      </c>
      <c r="W49" s="46" t="s">
        <v>362</v>
      </c>
      <c r="X49" s="46"/>
      <c r="Y49" s="46" t="s">
        <v>257</v>
      </c>
      <c r="Z49" s="46" t="s">
        <v>362</v>
      </c>
      <c r="AA49" s="46" t="s">
        <v>256</v>
      </c>
      <c r="AB49" s="46" t="s">
        <v>256</v>
      </c>
      <c r="AC49" s="46" t="s">
        <v>270</v>
      </c>
      <c r="AD49" s="46"/>
    </row>
    <row r="50" s="56" customFormat="1" ht="59.25" customHeight="1" spans="4:30">
      <c r="D50" s="46">
        <v>45</v>
      </c>
      <c r="E50" s="46">
        <v>2022</v>
      </c>
      <c r="F50" s="64" t="s">
        <v>761</v>
      </c>
      <c r="G50" s="65" t="s">
        <v>366</v>
      </c>
      <c r="H50" s="46" t="s">
        <v>358</v>
      </c>
      <c r="I50" s="80" t="s">
        <v>762</v>
      </c>
      <c r="J50" s="65" t="s">
        <v>244</v>
      </c>
      <c r="K50" s="65" t="s">
        <v>283</v>
      </c>
      <c r="L50" s="65" t="s">
        <v>321</v>
      </c>
      <c r="M50" s="46" t="s">
        <v>763</v>
      </c>
      <c r="N50" s="64" t="s">
        <v>370</v>
      </c>
      <c r="O50" s="64" t="s">
        <v>398</v>
      </c>
      <c r="P50" s="81">
        <f t="shared" ref="P50:P55" si="7">Q50+R50+S50</f>
        <v>7200000</v>
      </c>
      <c r="Q50" s="81">
        <v>7200000</v>
      </c>
      <c r="R50" s="94"/>
      <c r="S50" s="95"/>
      <c r="T50" s="46" t="s">
        <v>256</v>
      </c>
      <c r="U50" s="46" t="s">
        <v>256</v>
      </c>
      <c r="V50" s="46" t="s">
        <v>256</v>
      </c>
      <c r="W50" s="46" t="s">
        <v>256</v>
      </c>
      <c r="X50" s="46" t="s">
        <v>256</v>
      </c>
      <c r="Y50" s="46" t="s">
        <v>256</v>
      </c>
      <c r="Z50" s="46" t="s">
        <v>256</v>
      </c>
      <c r="AA50" s="46" t="s">
        <v>256</v>
      </c>
      <c r="AB50" s="46" t="s">
        <v>256</v>
      </c>
      <c r="AC50" s="65" t="s">
        <v>255</v>
      </c>
      <c r="AD50" s="65" t="s">
        <v>325</v>
      </c>
    </row>
    <row r="51" s="56" customFormat="1" ht="59.25" customHeight="1" spans="4:30">
      <c r="D51" s="46">
        <v>46</v>
      </c>
      <c r="E51" s="46">
        <v>2022</v>
      </c>
      <c r="F51" s="64" t="s">
        <v>764</v>
      </c>
      <c r="G51" s="65" t="s">
        <v>366</v>
      </c>
      <c r="H51" s="46" t="s">
        <v>362</v>
      </c>
      <c r="I51" s="80" t="s">
        <v>765</v>
      </c>
      <c r="J51" s="65" t="s">
        <v>244</v>
      </c>
      <c r="K51" s="65" t="s">
        <v>261</v>
      </c>
      <c r="L51" s="65" t="s">
        <v>321</v>
      </c>
      <c r="M51" s="46" t="s">
        <v>766</v>
      </c>
      <c r="N51" s="64" t="s">
        <v>362</v>
      </c>
      <c r="O51" s="64" t="s">
        <v>362</v>
      </c>
      <c r="P51" s="81">
        <f t="shared" si="7"/>
        <v>10590000</v>
      </c>
      <c r="Q51" s="81">
        <v>10590000</v>
      </c>
      <c r="R51" s="94"/>
      <c r="S51" s="95"/>
      <c r="T51" s="46" t="s">
        <v>256</v>
      </c>
      <c r="U51" s="46" t="s">
        <v>256</v>
      </c>
      <c r="V51" s="46" t="s">
        <v>256</v>
      </c>
      <c r="W51" s="46" t="s">
        <v>256</v>
      </c>
      <c r="X51" s="46" t="s">
        <v>256</v>
      </c>
      <c r="Y51" s="46" t="s">
        <v>256</v>
      </c>
      <c r="Z51" s="46" t="s">
        <v>256</v>
      </c>
      <c r="AA51" s="46" t="s">
        <v>256</v>
      </c>
      <c r="AB51" s="46" t="s">
        <v>256</v>
      </c>
      <c r="AC51" s="65" t="s">
        <v>255</v>
      </c>
      <c r="AD51" s="65" t="s">
        <v>325</v>
      </c>
    </row>
    <row r="52" s="56" customFormat="1" ht="59.25" customHeight="1" spans="4:30">
      <c r="D52" s="46">
        <v>47</v>
      </c>
      <c r="E52" s="46">
        <v>2022</v>
      </c>
      <c r="F52" s="64" t="s">
        <v>767</v>
      </c>
      <c r="G52" s="65" t="s">
        <v>366</v>
      </c>
      <c r="H52" s="46" t="s">
        <v>362</v>
      </c>
      <c r="I52" s="80" t="s">
        <v>768</v>
      </c>
      <c r="J52" s="65" t="s">
        <v>244</v>
      </c>
      <c r="K52" s="65" t="s">
        <v>250</v>
      </c>
      <c r="L52" s="65" t="s">
        <v>769</v>
      </c>
      <c r="M52" s="46" t="s">
        <v>770</v>
      </c>
      <c r="N52" s="64" t="s">
        <v>362</v>
      </c>
      <c r="O52" s="64" t="s">
        <v>398</v>
      </c>
      <c r="P52" s="81">
        <f t="shared" si="7"/>
        <v>500000</v>
      </c>
      <c r="Q52" s="81">
        <v>500000</v>
      </c>
      <c r="R52" s="94"/>
      <c r="S52" s="95"/>
      <c r="T52" s="65" t="s">
        <v>254</v>
      </c>
      <c r="U52" s="64" t="s">
        <v>270</v>
      </c>
      <c r="V52" s="64" t="s">
        <v>281</v>
      </c>
      <c r="W52" s="65" t="s">
        <v>362</v>
      </c>
      <c r="X52" s="65"/>
      <c r="Y52" s="65" t="s">
        <v>257</v>
      </c>
      <c r="Z52" s="65" t="s">
        <v>362</v>
      </c>
      <c r="AA52" s="46" t="s">
        <v>256</v>
      </c>
      <c r="AB52" s="46" t="s">
        <v>256</v>
      </c>
      <c r="AC52" s="65" t="s">
        <v>270</v>
      </c>
      <c r="AD52" s="65"/>
    </row>
    <row r="53" s="56" customFormat="1" ht="59.25" customHeight="1" spans="4:30">
      <c r="D53" s="46">
        <v>48</v>
      </c>
      <c r="E53" s="46">
        <v>2022</v>
      </c>
      <c r="F53" s="64" t="s">
        <v>771</v>
      </c>
      <c r="G53" s="65" t="s">
        <v>772</v>
      </c>
      <c r="H53" s="46" t="s">
        <v>358</v>
      </c>
      <c r="I53" s="80" t="s">
        <v>773</v>
      </c>
      <c r="J53" s="65" t="s">
        <v>244</v>
      </c>
      <c r="K53" s="65" t="s">
        <v>283</v>
      </c>
      <c r="L53" s="65" t="s">
        <v>321</v>
      </c>
      <c r="M53" s="46" t="s">
        <v>774</v>
      </c>
      <c r="N53" s="64" t="s">
        <v>370</v>
      </c>
      <c r="O53" s="64" t="s">
        <v>775</v>
      </c>
      <c r="P53" s="81">
        <f t="shared" si="7"/>
        <v>7560000</v>
      </c>
      <c r="Q53" s="81">
        <v>7560000</v>
      </c>
      <c r="R53" s="94"/>
      <c r="S53" s="95"/>
      <c r="T53" s="46" t="s">
        <v>256</v>
      </c>
      <c r="U53" s="79" t="s">
        <v>255</v>
      </c>
      <c r="V53" s="46" t="s">
        <v>256</v>
      </c>
      <c r="W53" s="46" t="s">
        <v>256</v>
      </c>
      <c r="X53" s="46" t="s">
        <v>256</v>
      </c>
      <c r="Y53" s="46" t="s">
        <v>256</v>
      </c>
      <c r="Z53" s="46" t="s">
        <v>256</v>
      </c>
      <c r="AA53" s="46" t="s">
        <v>256</v>
      </c>
      <c r="AB53" s="46" t="s">
        <v>256</v>
      </c>
      <c r="AC53" s="65" t="s">
        <v>255</v>
      </c>
      <c r="AD53" s="65" t="s">
        <v>325</v>
      </c>
    </row>
    <row r="54" s="56" customFormat="1" ht="59.25" customHeight="1" spans="4:30">
      <c r="D54" s="46">
        <v>49</v>
      </c>
      <c r="E54" s="66">
        <v>2022</v>
      </c>
      <c r="F54" s="68" t="s">
        <v>776</v>
      </c>
      <c r="G54" s="65" t="s">
        <v>772</v>
      </c>
      <c r="H54" s="46" t="s">
        <v>358</v>
      </c>
      <c r="I54" s="80" t="s">
        <v>777</v>
      </c>
      <c r="J54" s="65" t="s">
        <v>244</v>
      </c>
      <c r="K54" s="46" t="s">
        <v>266</v>
      </c>
      <c r="L54" s="65" t="s">
        <v>778</v>
      </c>
      <c r="M54" s="46" t="s">
        <v>779</v>
      </c>
      <c r="N54" s="64" t="s">
        <v>370</v>
      </c>
      <c r="O54" s="64" t="s">
        <v>398</v>
      </c>
      <c r="P54" s="81">
        <f t="shared" si="7"/>
        <v>1400000</v>
      </c>
      <c r="Q54" s="81">
        <v>1400000</v>
      </c>
      <c r="R54" s="94"/>
      <c r="S54" s="95"/>
      <c r="T54" s="65" t="s">
        <v>254</v>
      </c>
      <c r="U54" s="64" t="s">
        <v>270</v>
      </c>
      <c r="V54" s="64" t="s">
        <v>271</v>
      </c>
      <c r="W54" s="65" t="s">
        <v>780</v>
      </c>
      <c r="X54" s="65"/>
      <c r="Y54" s="65" t="s">
        <v>273</v>
      </c>
      <c r="Z54" s="65" t="s">
        <v>780</v>
      </c>
      <c r="AA54" s="46" t="s">
        <v>256</v>
      </c>
      <c r="AB54" s="46" t="s">
        <v>256</v>
      </c>
      <c r="AC54" s="65" t="s">
        <v>270</v>
      </c>
      <c r="AD54" s="65"/>
    </row>
    <row r="55" s="56" customFormat="1" ht="59.25" customHeight="1" spans="4:30">
      <c r="D55" s="46">
        <v>50</v>
      </c>
      <c r="E55" s="67"/>
      <c r="F55" s="70"/>
      <c r="G55" s="65" t="s">
        <v>772</v>
      </c>
      <c r="H55" s="46" t="s">
        <v>358</v>
      </c>
      <c r="I55" s="80" t="s">
        <v>781</v>
      </c>
      <c r="J55" s="65" t="s">
        <v>244</v>
      </c>
      <c r="K55" s="46" t="s">
        <v>266</v>
      </c>
      <c r="L55" s="65" t="s">
        <v>782</v>
      </c>
      <c r="M55" s="46" t="s">
        <v>783</v>
      </c>
      <c r="N55" s="64" t="s">
        <v>370</v>
      </c>
      <c r="O55" s="64" t="s">
        <v>375</v>
      </c>
      <c r="P55" s="81">
        <f t="shared" si="7"/>
        <v>2000000</v>
      </c>
      <c r="Q55" s="81">
        <v>2000000</v>
      </c>
      <c r="R55" s="94"/>
      <c r="S55" s="95"/>
      <c r="T55" s="65" t="s">
        <v>254</v>
      </c>
      <c r="U55" s="64" t="s">
        <v>270</v>
      </c>
      <c r="V55" s="64" t="s">
        <v>271</v>
      </c>
      <c r="W55" s="65" t="s">
        <v>376</v>
      </c>
      <c r="X55" s="65"/>
      <c r="Y55" s="65" t="s">
        <v>273</v>
      </c>
      <c r="Z55" s="65" t="s">
        <v>376</v>
      </c>
      <c r="AA55" s="46" t="s">
        <v>256</v>
      </c>
      <c r="AB55" s="46" t="s">
        <v>256</v>
      </c>
      <c r="AC55" s="65" t="s">
        <v>270</v>
      </c>
      <c r="AD55" s="65"/>
    </row>
    <row r="56" s="56" customFormat="1" ht="40.15" customHeight="1" spans="4:30">
      <c r="D56" s="46">
        <v>51</v>
      </c>
      <c r="E56" s="46">
        <v>2021</v>
      </c>
      <c r="F56" s="46" t="s">
        <v>404</v>
      </c>
      <c r="G56" s="46" t="s">
        <v>247</v>
      </c>
      <c r="H56" s="46" t="s">
        <v>405</v>
      </c>
      <c r="I56" s="80" t="s">
        <v>406</v>
      </c>
      <c r="J56" s="46" t="s">
        <v>243</v>
      </c>
      <c r="K56" s="46" t="s">
        <v>260</v>
      </c>
      <c r="L56" s="78" t="s">
        <v>407</v>
      </c>
      <c r="M56" s="46" t="s">
        <v>408</v>
      </c>
      <c r="N56" s="46" t="s">
        <v>409</v>
      </c>
      <c r="O56" s="46" t="s">
        <v>410</v>
      </c>
      <c r="P56" s="79">
        <f t="shared" si="1"/>
        <v>921031.4</v>
      </c>
      <c r="Q56" s="92">
        <v>822911.43</v>
      </c>
      <c r="R56" s="97">
        <v>98119.97</v>
      </c>
      <c r="S56" s="93"/>
      <c r="T56" s="46" t="s">
        <v>254</v>
      </c>
      <c r="U56" s="46" t="s">
        <v>256</v>
      </c>
      <c r="V56" s="46" t="s">
        <v>256</v>
      </c>
      <c r="W56" s="46" t="s">
        <v>256</v>
      </c>
      <c r="X56" s="46" t="s">
        <v>256</v>
      </c>
      <c r="Y56" s="46" t="s">
        <v>257</v>
      </c>
      <c r="Z56" s="46" t="s">
        <v>409</v>
      </c>
      <c r="AA56" s="46" t="s">
        <v>256</v>
      </c>
      <c r="AB56" s="46" t="s">
        <v>256</v>
      </c>
      <c r="AC56" s="46" t="s">
        <v>270</v>
      </c>
      <c r="AD56" s="46"/>
    </row>
    <row r="57" s="56" customFormat="1" ht="40.15" customHeight="1" spans="4:30">
      <c r="D57" s="46">
        <v>52</v>
      </c>
      <c r="E57" s="46">
        <v>2021</v>
      </c>
      <c r="F57" s="46" t="s">
        <v>411</v>
      </c>
      <c r="G57" s="46" t="s">
        <v>247</v>
      </c>
      <c r="H57" s="46" t="s">
        <v>405</v>
      </c>
      <c r="I57" s="80" t="s">
        <v>412</v>
      </c>
      <c r="J57" s="46" t="s">
        <v>243</v>
      </c>
      <c r="K57" s="46" t="s">
        <v>333</v>
      </c>
      <c r="L57" s="78" t="s">
        <v>413</v>
      </c>
      <c r="M57" s="46" t="s">
        <v>414</v>
      </c>
      <c r="N57" s="46" t="s">
        <v>415</v>
      </c>
      <c r="O57" s="46" t="s">
        <v>416</v>
      </c>
      <c r="P57" s="79">
        <f t="shared" si="1"/>
        <v>170921.66</v>
      </c>
      <c r="Q57" s="92">
        <v>148659.83</v>
      </c>
      <c r="R57" s="97">
        <v>22261.83</v>
      </c>
      <c r="S57" s="93"/>
      <c r="T57" s="46" t="s">
        <v>254</v>
      </c>
      <c r="U57" s="46" t="s">
        <v>256</v>
      </c>
      <c r="V57" s="46" t="s">
        <v>256</v>
      </c>
      <c r="W57" s="46" t="s">
        <v>256</v>
      </c>
      <c r="X57" s="46" t="s">
        <v>256</v>
      </c>
      <c r="Y57" s="46" t="s">
        <v>257</v>
      </c>
      <c r="Z57" s="46" t="s">
        <v>415</v>
      </c>
      <c r="AA57" s="46" t="s">
        <v>256</v>
      </c>
      <c r="AB57" s="46" t="s">
        <v>256</v>
      </c>
      <c r="AC57" s="46" t="s">
        <v>270</v>
      </c>
      <c r="AD57" s="46"/>
    </row>
    <row r="58" s="56" customFormat="1" ht="40.15" customHeight="1" spans="4:30">
      <c r="D58" s="46">
        <v>53</v>
      </c>
      <c r="E58" s="46">
        <v>2022</v>
      </c>
      <c r="F58" s="64" t="s">
        <v>832</v>
      </c>
      <c r="G58" s="65" t="s">
        <v>247</v>
      </c>
      <c r="H58" s="65" t="s">
        <v>405</v>
      </c>
      <c r="I58" s="88" t="s">
        <v>833</v>
      </c>
      <c r="J58" s="65" t="s">
        <v>243</v>
      </c>
      <c r="K58" s="65" t="s">
        <v>260</v>
      </c>
      <c r="L58" s="65" t="s">
        <v>834</v>
      </c>
      <c r="M58" s="46" t="s">
        <v>835</v>
      </c>
      <c r="N58" s="65" t="s">
        <v>405</v>
      </c>
      <c r="O58" s="64" t="s">
        <v>836</v>
      </c>
      <c r="P58" s="81">
        <f t="shared" ref="P58:P59" si="8">Q58+R58+S58</f>
        <v>399471.81</v>
      </c>
      <c r="Q58" s="81">
        <v>366847.04</v>
      </c>
      <c r="R58" s="94">
        <v>32624.77</v>
      </c>
      <c r="S58" s="95"/>
      <c r="T58" s="65" t="s">
        <v>254</v>
      </c>
      <c r="U58" s="92" t="s">
        <v>256</v>
      </c>
      <c r="V58" s="92" t="s">
        <v>256</v>
      </c>
      <c r="W58" s="92" t="s">
        <v>256</v>
      </c>
      <c r="X58" s="92" t="s">
        <v>256</v>
      </c>
      <c r="Y58" s="46" t="s">
        <v>273</v>
      </c>
      <c r="Z58" s="65" t="s">
        <v>405</v>
      </c>
      <c r="AA58" s="92" t="s">
        <v>256</v>
      </c>
      <c r="AB58" s="92" t="s">
        <v>256</v>
      </c>
      <c r="AC58" s="65" t="s">
        <v>258</v>
      </c>
      <c r="AD58" s="65"/>
    </row>
    <row r="59" s="56" customFormat="1" ht="62.25" customHeight="1" spans="4:30">
      <c r="D59" s="46">
        <v>54</v>
      </c>
      <c r="E59" s="46">
        <v>2022</v>
      </c>
      <c r="F59" s="65" t="s">
        <v>837</v>
      </c>
      <c r="G59" s="65" t="s">
        <v>247</v>
      </c>
      <c r="H59" s="65" t="s">
        <v>838</v>
      </c>
      <c r="I59" s="84" t="s">
        <v>839</v>
      </c>
      <c r="J59" s="65" t="s">
        <v>243</v>
      </c>
      <c r="K59" s="65" t="s">
        <v>282</v>
      </c>
      <c r="L59" s="84" t="s">
        <v>840</v>
      </c>
      <c r="M59" s="46" t="s">
        <v>841</v>
      </c>
      <c r="N59" s="65" t="s">
        <v>838</v>
      </c>
      <c r="O59" s="65" t="s">
        <v>842</v>
      </c>
      <c r="P59" s="81">
        <f t="shared" si="8"/>
        <v>398888.79</v>
      </c>
      <c r="Q59" s="100">
        <v>398888.79</v>
      </c>
      <c r="R59" s="94"/>
      <c r="S59" s="95"/>
      <c r="T59" s="65" t="s">
        <v>254</v>
      </c>
      <c r="U59" s="92" t="s">
        <v>256</v>
      </c>
      <c r="V59" s="92" t="s">
        <v>256</v>
      </c>
      <c r="W59" s="92" t="s">
        <v>256</v>
      </c>
      <c r="X59" s="92" t="s">
        <v>256</v>
      </c>
      <c r="Y59" s="46" t="s">
        <v>257</v>
      </c>
      <c r="Z59" s="65" t="s">
        <v>838</v>
      </c>
      <c r="AA59" s="92" t="s">
        <v>256</v>
      </c>
      <c r="AB59" s="92" t="s">
        <v>256</v>
      </c>
      <c r="AC59" s="65" t="s">
        <v>258</v>
      </c>
      <c r="AD59" s="65"/>
    </row>
    <row r="60" s="56" customFormat="1" ht="54.75" customHeight="1" spans="4:30">
      <c r="D60" s="46">
        <v>55</v>
      </c>
      <c r="E60" s="46">
        <v>2021</v>
      </c>
      <c r="F60" s="46" t="s">
        <v>165</v>
      </c>
      <c r="G60" s="46" t="s">
        <v>302</v>
      </c>
      <c r="H60" s="46" t="s">
        <v>417</v>
      </c>
      <c r="I60" s="89" t="s">
        <v>418</v>
      </c>
      <c r="J60" s="46" t="s">
        <v>243</v>
      </c>
      <c r="K60" s="46" t="s">
        <v>260</v>
      </c>
      <c r="L60" s="78" t="s">
        <v>419</v>
      </c>
      <c r="M60" s="46"/>
      <c r="N60" s="64" t="s">
        <v>986</v>
      </c>
      <c r="O60" s="64" t="s">
        <v>421</v>
      </c>
      <c r="P60" s="79">
        <f t="shared" ref="P60" si="9">Q60+R60</f>
        <v>2471133.67</v>
      </c>
      <c r="Q60" s="101">
        <v>2000000</v>
      </c>
      <c r="R60" s="101">
        <v>471133.67</v>
      </c>
      <c r="S60" s="93"/>
      <c r="T60" s="46" t="s">
        <v>254</v>
      </c>
      <c r="U60" s="46" t="s">
        <v>256</v>
      </c>
      <c r="V60" s="46" t="s">
        <v>256</v>
      </c>
      <c r="W60" s="46" t="s">
        <v>256</v>
      </c>
      <c r="X60" s="46" t="s">
        <v>256</v>
      </c>
      <c r="Y60" s="46" t="s">
        <v>257</v>
      </c>
      <c r="Z60" s="46" t="s">
        <v>986</v>
      </c>
      <c r="AA60" s="46" t="s">
        <v>256</v>
      </c>
      <c r="AB60" s="46" t="s">
        <v>256</v>
      </c>
      <c r="AC60" s="46" t="s">
        <v>270</v>
      </c>
      <c r="AD60" s="46" t="s">
        <v>996</v>
      </c>
    </row>
    <row r="61" s="56" customFormat="1" ht="50.25" customHeight="1" spans="4:30">
      <c r="D61" s="46">
        <v>56</v>
      </c>
      <c r="E61" s="46">
        <v>2021</v>
      </c>
      <c r="F61" s="46" t="s">
        <v>167</v>
      </c>
      <c r="G61" s="46" t="s">
        <v>302</v>
      </c>
      <c r="H61" s="46" t="s">
        <v>422</v>
      </c>
      <c r="I61" s="89" t="s">
        <v>423</v>
      </c>
      <c r="J61" s="46" t="s">
        <v>243</v>
      </c>
      <c r="K61" s="46" t="s">
        <v>424</v>
      </c>
      <c r="L61" s="78" t="s">
        <v>425</v>
      </c>
      <c r="M61" s="46" t="s">
        <v>426</v>
      </c>
      <c r="N61" s="64" t="s">
        <v>427</v>
      </c>
      <c r="O61" s="64" t="s">
        <v>428</v>
      </c>
      <c r="P61" s="79">
        <f t="shared" si="1"/>
        <v>913508.94</v>
      </c>
      <c r="Q61" s="92">
        <v>700000</v>
      </c>
      <c r="R61" s="97">
        <v>213508.94</v>
      </c>
      <c r="S61" s="93"/>
      <c r="T61" s="46" t="s">
        <v>254</v>
      </c>
      <c r="U61" s="46" t="s">
        <v>256</v>
      </c>
      <c r="V61" s="46" t="s">
        <v>256</v>
      </c>
      <c r="W61" s="46" t="s">
        <v>256</v>
      </c>
      <c r="X61" s="46" t="s">
        <v>256</v>
      </c>
      <c r="Y61" s="46" t="s">
        <v>257</v>
      </c>
      <c r="Z61" s="46" t="s">
        <v>427</v>
      </c>
      <c r="AA61" s="46" t="s">
        <v>256</v>
      </c>
      <c r="AB61" s="46" t="s">
        <v>256</v>
      </c>
      <c r="AC61" s="46" t="s">
        <v>270</v>
      </c>
      <c r="AD61" s="46"/>
    </row>
    <row r="62" s="56" customFormat="1" ht="50.25" customHeight="1" spans="4:30">
      <c r="D62" s="46">
        <v>57</v>
      </c>
      <c r="E62" s="46">
        <v>2021</v>
      </c>
      <c r="F62" s="46" t="s">
        <v>168</v>
      </c>
      <c r="G62" s="46" t="s">
        <v>302</v>
      </c>
      <c r="H62" s="46" t="s">
        <v>422</v>
      </c>
      <c r="I62" s="89" t="s">
        <v>429</v>
      </c>
      <c r="J62" s="46" t="s">
        <v>243</v>
      </c>
      <c r="K62" s="46" t="s">
        <v>424</v>
      </c>
      <c r="L62" s="78" t="s">
        <v>430</v>
      </c>
      <c r="M62" s="46" t="s">
        <v>431</v>
      </c>
      <c r="N62" s="64" t="s">
        <v>432</v>
      </c>
      <c r="O62" s="64" t="s">
        <v>433</v>
      </c>
      <c r="P62" s="79">
        <f t="shared" si="1"/>
        <v>1560731.17</v>
      </c>
      <c r="Q62" s="92">
        <v>1500000</v>
      </c>
      <c r="R62" s="97">
        <v>60731.17</v>
      </c>
      <c r="S62" s="93"/>
      <c r="T62" s="46" t="s">
        <v>254</v>
      </c>
      <c r="U62" s="46" t="s">
        <v>256</v>
      </c>
      <c r="V62" s="46" t="s">
        <v>256</v>
      </c>
      <c r="W62" s="46" t="s">
        <v>256</v>
      </c>
      <c r="X62" s="46" t="s">
        <v>256</v>
      </c>
      <c r="Y62" s="46" t="s">
        <v>257</v>
      </c>
      <c r="Z62" s="46" t="s">
        <v>432</v>
      </c>
      <c r="AA62" s="46" t="s">
        <v>256</v>
      </c>
      <c r="AB62" s="46" t="s">
        <v>256</v>
      </c>
      <c r="AC62" s="46" t="s">
        <v>270</v>
      </c>
      <c r="AD62" s="46"/>
    </row>
    <row r="63" s="56" customFormat="1" ht="50.25" customHeight="1" spans="4:30">
      <c r="D63" s="46">
        <v>58</v>
      </c>
      <c r="E63" s="46">
        <v>2021</v>
      </c>
      <c r="F63" s="46" t="s">
        <v>169</v>
      </c>
      <c r="G63" s="46" t="s">
        <v>302</v>
      </c>
      <c r="H63" s="46" t="s">
        <v>422</v>
      </c>
      <c r="I63" s="80" t="s">
        <v>434</v>
      </c>
      <c r="J63" s="46" t="s">
        <v>243</v>
      </c>
      <c r="K63" s="46" t="s">
        <v>424</v>
      </c>
      <c r="L63" s="78" t="s">
        <v>435</v>
      </c>
      <c r="M63" s="46" t="s">
        <v>436</v>
      </c>
      <c r="N63" s="64" t="s">
        <v>437</v>
      </c>
      <c r="O63" s="64" t="s">
        <v>438</v>
      </c>
      <c r="P63" s="79">
        <f t="shared" si="1"/>
        <v>700000</v>
      </c>
      <c r="Q63" s="101">
        <v>700000</v>
      </c>
      <c r="R63" s="93"/>
      <c r="S63" s="93"/>
      <c r="T63" s="46" t="s">
        <v>254</v>
      </c>
      <c r="U63" s="46" t="s">
        <v>256</v>
      </c>
      <c r="V63" s="46" t="s">
        <v>256</v>
      </c>
      <c r="W63" s="46" t="s">
        <v>256</v>
      </c>
      <c r="X63" s="46" t="s">
        <v>256</v>
      </c>
      <c r="Y63" s="46" t="s">
        <v>257</v>
      </c>
      <c r="Z63" s="46" t="s">
        <v>437</v>
      </c>
      <c r="AA63" s="46" t="s">
        <v>256</v>
      </c>
      <c r="AB63" s="46" t="s">
        <v>256</v>
      </c>
      <c r="AC63" s="46" t="s">
        <v>270</v>
      </c>
      <c r="AD63" s="46" t="s">
        <v>997</v>
      </c>
    </row>
    <row r="64" s="56" customFormat="1" ht="92.25" customHeight="1" spans="4:30">
      <c r="D64" s="46">
        <v>59</v>
      </c>
      <c r="E64" s="46">
        <v>2021</v>
      </c>
      <c r="F64" s="46" t="s">
        <v>170</v>
      </c>
      <c r="G64" s="46" t="s">
        <v>302</v>
      </c>
      <c r="H64" s="46" t="s">
        <v>417</v>
      </c>
      <c r="I64" s="89" t="s">
        <v>987</v>
      </c>
      <c r="J64" s="46" t="s">
        <v>243</v>
      </c>
      <c r="K64" s="46" t="s">
        <v>260</v>
      </c>
      <c r="L64" s="78" t="s">
        <v>441</v>
      </c>
      <c r="M64" s="46"/>
      <c r="N64" s="64" t="s">
        <v>989</v>
      </c>
      <c r="O64" s="64" t="s">
        <v>444</v>
      </c>
      <c r="P64" s="79">
        <f t="shared" si="1"/>
        <v>1600000</v>
      </c>
      <c r="Q64" s="92">
        <v>1600000</v>
      </c>
      <c r="R64" s="93"/>
      <c r="S64" s="93"/>
      <c r="T64" s="46" t="s">
        <v>254</v>
      </c>
      <c r="U64" s="46" t="s">
        <v>256</v>
      </c>
      <c r="V64" s="46" t="s">
        <v>256</v>
      </c>
      <c r="W64" s="46" t="s">
        <v>256</v>
      </c>
      <c r="X64" s="46" t="s">
        <v>256</v>
      </c>
      <c r="Y64" s="46" t="s">
        <v>257</v>
      </c>
      <c r="Z64" s="46" t="s">
        <v>417</v>
      </c>
      <c r="AA64" s="46" t="s">
        <v>256</v>
      </c>
      <c r="AB64" s="46" t="s">
        <v>256</v>
      </c>
      <c r="AC64" s="46" t="s">
        <v>258</v>
      </c>
      <c r="AD64" s="46" t="s">
        <v>996</v>
      </c>
    </row>
    <row r="65" s="56" customFormat="1" ht="63" customHeight="1" spans="4:30">
      <c r="D65" s="46">
        <v>60</v>
      </c>
      <c r="E65" s="46">
        <v>2021</v>
      </c>
      <c r="F65" s="46" t="s">
        <v>171</v>
      </c>
      <c r="G65" s="46" t="s">
        <v>302</v>
      </c>
      <c r="H65" s="46" t="s">
        <v>417</v>
      </c>
      <c r="I65" s="89" t="s">
        <v>445</v>
      </c>
      <c r="J65" s="46" t="s">
        <v>243</v>
      </c>
      <c r="K65" s="46" t="s">
        <v>260</v>
      </c>
      <c r="L65" s="78" t="s">
        <v>446</v>
      </c>
      <c r="M65" s="46" t="s">
        <v>447</v>
      </c>
      <c r="N65" s="64" t="s">
        <v>427</v>
      </c>
      <c r="O65" s="64" t="s">
        <v>428</v>
      </c>
      <c r="P65" s="79">
        <f t="shared" si="1"/>
        <v>1500000</v>
      </c>
      <c r="Q65" s="92">
        <v>1500000</v>
      </c>
      <c r="R65" s="93"/>
      <c r="S65" s="93"/>
      <c r="T65" s="46" t="s">
        <v>254</v>
      </c>
      <c r="U65" s="46" t="s">
        <v>256</v>
      </c>
      <c r="V65" s="46" t="s">
        <v>256</v>
      </c>
      <c r="W65" s="46" t="s">
        <v>256</v>
      </c>
      <c r="X65" s="46" t="s">
        <v>256</v>
      </c>
      <c r="Y65" s="46" t="s">
        <v>257</v>
      </c>
      <c r="Z65" s="46" t="s">
        <v>427</v>
      </c>
      <c r="AA65" s="46" t="s">
        <v>256</v>
      </c>
      <c r="AB65" s="46" t="s">
        <v>256</v>
      </c>
      <c r="AC65" s="46" t="s">
        <v>270</v>
      </c>
      <c r="AD65" s="46"/>
    </row>
    <row r="66" s="56" customFormat="1" ht="63" customHeight="1" spans="4:30">
      <c r="D66" s="46">
        <v>61</v>
      </c>
      <c r="E66" s="46">
        <v>2021</v>
      </c>
      <c r="F66" s="46" t="s">
        <v>172</v>
      </c>
      <c r="G66" s="46" t="s">
        <v>302</v>
      </c>
      <c r="H66" s="46" t="s">
        <v>417</v>
      </c>
      <c r="I66" s="89" t="s">
        <v>448</v>
      </c>
      <c r="J66" s="46" t="s">
        <v>243</v>
      </c>
      <c r="K66" s="46" t="s">
        <v>260</v>
      </c>
      <c r="L66" s="78" t="s">
        <v>449</v>
      </c>
      <c r="M66" s="46" t="s">
        <v>450</v>
      </c>
      <c r="N66" s="64" t="s">
        <v>316</v>
      </c>
      <c r="O66" s="64" t="s">
        <v>317</v>
      </c>
      <c r="P66" s="79">
        <f t="shared" si="1"/>
        <v>614824.98</v>
      </c>
      <c r="Q66" s="92">
        <v>500000</v>
      </c>
      <c r="R66" s="97">
        <v>114824.98</v>
      </c>
      <c r="S66" s="93"/>
      <c r="T66" s="46" t="s">
        <v>254</v>
      </c>
      <c r="U66" s="46" t="s">
        <v>256</v>
      </c>
      <c r="V66" s="46" t="s">
        <v>256</v>
      </c>
      <c r="W66" s="46" t="s">
        <v>256</v>
      </c>
      <c r="X66" s="46" t="s">
        <v>256</v>
      </c>
      <c r="Y66" s="46" t="s">
        <v>257</v>
      </c>
      <c r="Z66" s="46" t="s">
        <v>316</v>
      </c>
      <c r="AA66" s="46" t="s">
        <v>256</v>
      </c>
      <c r="AB66" s="46" t="s">
        <v>256</v>
      </c>
      <c r="AC66" s="46" t="s">
        <v>270</v>
      </c>
      <c r="AD66" s="46"/>
    </row>
    <row r="67" s="56" customFormat="1" ht="39" customHeight="1" spans="4:30">
      <c r="D67" s="46">
        <v>62</v>
      </c>
      <c r="E67" s="46">
        <v>2022</v>
      </c>
      <c r="F67" s="65" t="s">
        <v>662</v>
      </c>
      <c r="G67" s="46" t="s">
        <v>302</v>
      </c>
      <c r="H67" s="46" t="s">
        <v>789</v>
      </c>
      <c r="I67" s="84" t="s">
        <v>908</v>
      </c>
      <c r="J67" s="65" t="s">
        <v>243</v>
      </c>
      <c r="K67" s="65" t="s">
        <v>260</v>
      </c>
      <c r="L67" s="65" t="s">
        <v>909</v>
      </c>
      <c r="M67" s="46" t="s">
        <v>910</v>
      </c>
      <c r="N67" s="104" t="s">
        <v>789</v>
      </c>
      <c r="O67" s="104" t="s">
        <v>307</v>
      </c>
      <c r="P67" s="100">
        <f t="shared" ref="P67:P81" si="10">Q67+R67+S67</f>
        <v>1356951.95</v>
      </c>
      <c r="Q67" s="100">
        <v>1250000</v>
      </c>
      <c r="R67" s="94">
        <v>106951.95</v>
      </c>
      <c r="S67" s="95"/>
      <c r="T67" s="65" t="s">
        <v>254</v>
      </c>
      <c r="U67" s="46" t="s">
        <v>256</v>
      </c>
      <c r="V67" s="46" t="s">
        <v>256</v>
      </c>
      <c r="W67" s="46" t="s">
        <v>256</v>
      </c>
      <c r="X67" s="46" t="s">
        <v>256</v>
      </c>
      <c r="Y67" s="46" t="s">
        <v>257</v>
      </c>
      <c r="Z67" s="46" t="s">
        <v>789</v>
      </c>
      <c r="AA67" s="46" t="s">
        <v>256</v>
      </c>
      <c r="AB67" s="46" t="s">
        <v>256</v>
      </c>
      <c r="AC67" s="65" t="s">
        <v>255</v>
      </c>
      <c r="AD67" s="65" t="s">
        <v>911</v>
      </c>
    </row>
    <row r="68" s="56" customFormat="1" ht="39" customHeight="1" spans="4:30">
      <c r="D68" s="46">
        <v>63</v>
      </c>
      <c r="E68" s="46">
        <v>2022</v>
      </c>
      <c r="F68" s="65" t="s">
        <v>663</v>
      </c>
      <c r="G68" s="46" t="s">
        <v>302</v>
      </c>
      <c r="H68" s="46" t="s">
        <v>789</v>
      </c>
      <c r="I68" s="84" t="s">
        <v>912</v>
      </c>
      <c r="J68" s="65" t="s">
        <v>243</v>
      </c>
      <c r="K68" s="65" t="s">
        <v>250</v>
      </c>
      <c r="L68" s="65" t="s">
        <v>913</v>
      </c>
      <c r="M68" s="46" t="s">
        <v>914</v>
      </c>
      <c r="N68" s="104" t="s">
        <v>789</v>
      </c>
      <c r="O68" s="104" t="s">
        <v>307</v>
      </c>
      <c r="P68" s="100">
        <f t="shared" si="10"/>
        <v>974787.09</v>
      </c>
      <c r="Q68" s="100">
        <v>900000</v>
      </c>
      <c r="R68" s="94">
        <v>74787.09</v>
      </c>
      <c r="S68" s="95"/>
      <c r="T68" s="46" t="s">
        <v>256</v>
      </c>
      <c r="U68" s="46" t="s">
        <v>256</v>
      </c>
      <c r="V68" s="46" t="s">
        <v>256</v>
      </c>
      <c r="W68" s="46" t="s">
        <v>256</v>
      </c>
      <c r="X68" s="46" t="s">
        <v>256</v>
      </c>
      <c r="Y68" s="46" t="s">
        <v>256</v>
      </c>
      <c r="Z68" s="46" t="s">
        <v>256</v>
      </c>
      <c r="AA68" s="46" t="s">
        <v>256</v>
      </c>
      <c r="AB68" s="46" t="s">
        <v>256</v>
      </c>
      <c r="AC68" s="65" t="s">
        <v>255</v>
      </c>
      <c r="AD68" s="65" t="s">
        <v>697</v>
      </c>
    </row>
    <row r="69" s="56" customFormat="1" ht="45" spans="4:30">
      <c r="D69" s="46">
        <v>64</v>
      </c>
      <c r="E69" s="46">
        <v>2022</v>
      </c>
      <c r="F69" s="65" t="s">
        <v>664</v>
      </c>
      <c r="G69" s="46" t="s">
        <v>302</v>
      </c>
      <c r="H69" s="46" t="s">
        <v>789</v>
      </c>
      <c r="I69" s="84" t="s">
        <v>915</v>
      </c>
      <c r="J69" s="65" t="s">
        <v>243</v>
      </c>
      <c r="K69" s="65" t="s">
        <v>250</v>
      </c>
      <c r="L69" s="65" t="s">
        <v>916</v>
      </c>
      <c r="M69" s="46" t="s">
        <v>917</v>
      </c>
      <c r="N69" s="104" t="s">
        <v>316</v>
      </c>
      <c r="O69" s="104" t="s">
        <v>918</v>
      </c>
      <c r="P69" s="100">
        <f t="shared" si="10"/>
        <v>312238.22</v>
      </c>
      <c r="Q69" s="100">
        <v>300000</v>
      </c>
      <c r="R69" s="94">
        <v>12238.22</v>
      </c>
      <c r="S69" s="95"/>
      <c r="T69" s="46" t="s">
        <v>256</v>
      </c>
      <c r="U69" s="46" t="s">
        <v>256</v>
      </c>
      <c r="V69" s="46" t="s">
        <v>256</v>
      </c>
      <c r="W69" s="46" t="s">
        <v>256</v>
      </c>
      <c r="X69" s="46" t="s">
        <v>256</v>
      </c>
      <c r="Y69" s="46" t="s">
        <v>256</v>
      </c>
      <c r="Z69" s="46" t="s">
        <v>256</v>
      </c>
      <c r="AA69" s="46" t="s">
        <v>256</v>
      </c>
      <c r="AB69" s="46" t="s">
        <v>256</v>
      </c>
      <c r="AC69" s="65" t="s">
        <v>255</v>
      </c>
      <c r="AD69" s="65" t="s">
        <v>697</v>
      </c>
    </row>
    <row r="70" s="56" customFormat="1" ht="45" spans="4:30">
      <c r="D70" s="46">
        <v>65</v>
      </c>
      <c r="E70" s="46">
        <v>2022</v>
      </c>
      <c r="F70" s="65" t="s">
        <v>665</v>
      </c>
      <c r="G70" s="46" t="s">
        <v>302</v>
      </c>
      <c r="H70" s="46" t="s">
        <v>789</v>
      </c>
      <c r="I70" s="84" t="s">
        <v>919</v>
      </c>
      <c r="J70" s="65" t="s">
        <v>243</v>
      </c>
      <c r="K70" s="65" t="s">
        <v>282</v>
      </c>
      <c r="L70" s="65" t="s">
        <v>920</v>
      </c>
      <c r="M70" s="46" t="s">
        <v>921</v>
      </c>
      <c r="N70" s="104" t="s">
        <v>437</v>
      </c>
      <c r="O70" s="104" t="s">
        <v>438</v>
      </c>
      <c r="P70" s="100">
        <f t="shared" si="10"/>
        <v>489600</v>
      </c>
      <c r="Q70" s="100">
        <v>489600</v>
      </c>
      <c r="R70" s="94"/>
      <c r="S70" s="95"/>
      <c r="T70" s="46" t="s">
        <v>254</v>
      </c>
      <c r="U70" s="46" t="s">
        <v>256</v>
      </c>
      <c r="V70" s="46" t="s">
        <v>256</v>
      </c>
      <c r="W70" s="46" t="s">
        <v>256</v>
      </c>
      <c r="X70" s="46" t="s">
        <v>256</v>
      </c>
      <c r="Y70" s="46" t="s">
        <v>257</v>
      </c>
      <c r="Z70" s="46" t="s">
        <v>437</v>
      </c>
      <c r="AA70" s="46" t="s">
        <v>256</v>
      </c>
      <c r="AB70" s="46" t="s">
        <v>256</v>
      </c>
      <c r="AC70" s="65" t="s">
        <v>255</v>
      </c>
      <c r="AD70" s="65" t="s">
        <v>906</v>
      </c>
    </row>
    <row r="71" s="56" customFormat="1" ht="32.25" customHeight="1" spans="4:30">
      <c r="D71" s="46">
        <v>66</v>
      </c>
      <c r="E71" s="46">
        <v>2022</v>
      </c>
      <c r="F71" s="65" t="s">
        <v>666</v>
      </c>
      <c r="G71" s="46" t="s">
        <v>302</v>
      </c>
      <c r="H71" s="46" t="s">
        <v>789</v>
      </c>
      <c r="I71" s="84" t="s">
        <v>922</v>
      </c>
      <c r="J71" s="65" t="s">
        <v>243</v>
      </c>
      <c r="K71" s="65" t="s">
        <v>282</v>
      </c>
      <c r="L71" s="65" t="s">
        <v>923</v>
      </c>
      <c r="M71" s="46" t="s">
        <v>924</v>
      </c>
      <c r="N71" s="104" t="s">
        <v>437</v>
      </c>
      <c r="O71" s="104" t="s">
        <v>438</v>
      </c>
      <c r="P71" s="100">
        <f t="shared" si="10"/>
        <v>1303256.05</v>
      </c>
      <c r="Q71" s="100">
        <v>1300000</v>
      </c>
      <c r="R71" s="94">
        <v>3256.05</v>
      </c>
      <c r="S71" s="95"/>
      <c r="T71" s="65" t="s">
        <v>254</v>
      </c>
      <c r="U71" s="46" t="s">
        <v>256</v>
      </c>
      <c r="V71" s="46" t="s">
        <v>256</v>
      </c>
      <c r="W71" s="46" t="s">
        <v>256</v>
      </c>
      <c r="X71" s="46" t="s">
        <v>256</v>
      </c>
      <c r="Y71" s="46" t="s">
        <v>257</v>
      </c>
      <c r="Z71" s="104" t="s">
        <v>437</v>
      </c>
      <c r="AA71" s="46" t="s">
        <v>256</v>
      </c>
      <c r="AB71" s="46" t="s">
        <v>256</v>
      </c>
      <c r="AC71" s="65" t="s">
        <v>255</v>
      </c>
      <c r="AD71" s="65" t="s">
        <v>906</v>
      </c>
    </row>
    <row r="72" s="56" customFormat="1" ht="32.25" customHeight="1" spans="4:30">
      <c r="D72" s="46">
        <v>67</v>
      </c>
      <c r="E72" s="46">
        <v>2022</v>
      </c>
      <c r="F72" s="65" t="s">
        <v>667</v>
      </c>
      <c r="G72" s="46" t="s">
        <v>302</v>
      </c>
      <c r="H72" s="46" t="s">
        <v>789</v>
      </c>
      <c r="I72" s="84" t="s">
        <v>925</v>
      </c>
      <c r="J72" s="65" t="s">
        <v>243</v>
      </c>
      <c r="K72" s="65" t="s">
        <v>282</v>
      </c>
      <c r="L72" s="65" t="s">
        <v>926</v>
      </c>
      <c r="M72" s="46" t="s">
        <v>927</v>
      </c>
      <c r="N72" s="104" t="s">
        <v>928</v>
      </c>
      <c r="O72" s="104" t="s">
        <v>929</v>
      </c>
      <c r="P72" s="100">
        <f t="shared" si="10"/>
        <v>200000</v>
      </c>
      <c r="Q72" s="100">
        <v>200000</v>
      </c>
      <c r="R72" s="94"/>
      <c r="S72" s="95"/>
      <c r="T72" s="46" t="s">
        <v>256</v>
      </c>
      <c r="U72" s="46" t="s">
        <v>256</v>
      </c>
      <c r="V72" s="46" t="s">
        <v>256</v>
      </c>
      <c r="W72" s="46" t="s">
        <v>256</v>
      </c>
      <c r="X72" s="46" t="s">
        <v>256</v>
      </c>
      <c r="Y72" s="46" t="s">
        <v>256</v>
      </c>
      <c r="Z72" s="46" t="s">
        <v>256</v>
      </c>
      <c r="AA72" s="46" t="s">
        <v>256</v>
      </c>
      <c r="AB72" s="46" t="s">
        <v>256</v>
      </c>
      <c r="AC72" s="65" t="s">
        <v>255</v>
      </c>
      <c r="AD72" s="65" t="s">
        <v>697</v>
      </c>
    </row>
    <row r="73" s="56" customFormat="1" ht="32.25" customHeight="1" spans="4:30">
      <c r="D73" s="46">
        <v>68</v>
      </c>
      <c r="E73" s="46">
        <v>2022</v>
      </c>
      <c r="F73" s="65" t="s">
        <v>668</v>
      </c>
      <c r="G73" s="46" t="s">
        <v>302</v>
      </c>
      <c r="H73" s="46" t="s">
        <v>789</v>
      </c>
      <c r="I73" s="84" t="s">
        <v>930</v>
      </c>
      <c r="J73" s="65" t="s">
        <v>243</v>
      </c>
      <c r="K73" s="65" t="s">
        <v>282</v>
      </c>
      <c r="L73" s="65" t="s">
        <v>931</v>
      </c>
      <c r="M73" s="46" t="s">
        <v>932</v>
      </c>
      <c r="N73" s="104" t="s">
        <v>933</v>
      </c>
      <c r="O73" s="104" t="s">
        <v>934</v>
      </c>
      <c r="P73" s="100">
        <f t="shared" si="10"/>
        <v>357110</v>
      </c>
      <c r="Q73" s="100">
        <v>260000</v>
      </c>
      <c r="R73" s="94">
        <v>97110</v>
      </c>
      <c r="S73" s="95"/>
      <c r="T73" s="46" t="s">
        <v>256</v>
      </c>
      <c r="U73" s="46" t="s">
        <v>256</v>
      </c>
      <c r="V73" s="46" t="s">
        <v>256</v>
      </c>
      <c r="W73" s="46" t="s">
        <v>256</v>
      </c>
      <c r="X73" s="46" t="s">
        <v>256</v>
      </c>
      <c r="Y73" s="46" t="s">
        <v>256</v>
      </c>
      <c r="Z73" s="46" t="s">
        <v>256</v>
      </c>
      <c r="AA73" s="46" t="s">
        <v>256</v>
      </c>
      <c r="AB73" s="46" t="s">
        <v>256</v>
      </c>
      <c r="AC73" s="65" t="s">
        <v>255</v>
      </c>
      <c r="AD73" s="65" t="s">
        <v>697</v>
      </c>
    </row>
    <row r="74" s="56" customFormat="1" ht="33.75" spans="4:30">
      <c r="D74" s="46">
        <v>69</v>
      </c>
      <c r="E74" s="46">
        <v>2022</v>
      </c>
      <c r="F74" s="65" t="s">
        <v>669</v>
      </c>
      <c r="G74" s="46" t="s">
        <v>302</v>
      </c>
      <c r="H74" s="46" t="s">
        <v>789</v>
      </c>
      <c r="I74" s="84" t="s">
        <v>935</v>
      </c>
      <c r="J74" s="65" t="s">
        <v>243</v>
      </c>
      <c r="K74" s="65" t="s">
        <v>260</v>
      </c>
      <c r="L74" s="65" t="s">
        <v>936</v>
      </c>
      <c r="M74" s="46" t="s">
        <v>937</v>
      </c>
      <c r="N74" s="104" t="s">
        <v>938</v>
      </c>
      <c r="O74" s="104" t="s">
        <v>939</v>
      </c>
      <c r="P74" s="100">
        <f t="shared" si="10"/>
        <v>590400</v>
      </c>
      <c r="Q74" s="100">
        <v>590400</v>
      </c>
      <c r="R74" s="94"/>
      <c r="S74" s="95"/>
      <c r="T74" s="46" t="s">
        <v>254</v>
      </c>
      <c r="U74" s="46" t="s">
        <v>256</v>
      </c>
      <c r="V74" s="46" t="s">
        <v>256</v>
      </c>
      <c r="W74" s="46" t="s">
        <v>256</v>
      </c>
      <c r="X74" s="46" t="s">
        <v>256</v>
      </c>
      <c r="Y74" s="46" t="s">
        <v>257</v>
      </c>
      <c r="Z74" s="46" t="s">
        <v>938</v>
      </c>
      <c r="AA74" s="46" t="s">
        <v>256</v>
      </c>
      <c r="AB74" s="46" t="s">
        <v>256</v>
      </c>
      <c r="AC74" s="65" t="s">
        <v>255</v>
      </c>
      <c r="AD74" s="65" t="s">
        <v>906</v>
      </c>
    </row>
    <row r="75" s="56" customFormat="1" ht="45" spans="4:30">
      <c r="D75" s="46">
        <v>70</v>
      </c>
      <c r="E75" s="46">
        <v>2022</v>
      </c>
      <c r="F75" s="65" t="s">
        <v>670</v>
      </c>
      <c r="G75" s="46" t="s">
        <v>302</v>
      </c>
      <c r="H75" s="46" t="s">
        <v>789</v>
      </c>
      <c r="I75" s="84" t="s">
        <v>940</v>
      </c>
      <c r="J75" s="65" t="s">
        <v>243</v>
      </c>
      <c r="K75" s="65" t="s">
        <v>282</v>
      </c>
      <c r="L75" s="65" t="s">
        <v>941</v>
      </c>
      <c r="M75" s="46" t="s">
        <v>942</v>
      </c>
      <c r="N75" s="104" t="s">
        <v>943</v>
      </c>
      <c r="O75" s="104" t="s">
        <v>944</v>
      </c>
      <c r="P75" s="100">
        <f t="shared" si="10"/>
        <v>737837.49</v>
      </c>
      <c r="Q75" s="100">
        <v>737837.49</v>
      </c>
      <c r="R75" s="94"/>
      <c r="S75" s="95"/>
      <c r="T75" s="46" t="s">
        <v>256</v>
      </c>
      <c r="U75" s="46" t="s">
        <v>256</v>
      </c>
      <c r="V75" s="46" t="s">
        <v>256</v>
      </c>
      <c r="W75" s="46" t="s">
        <v>256</v>
      </c>
      <c r="X75" s="46" t="s">
        <v>256</v>
      </c>
      <c r="Y75" s="46" t="s">
        <v>256</v>
      </c>
      <c r="Z75" s="46" t="s">
        <v>256</v>
      </c>
      <c r="AA75" s="46" t="s">
        <v>256</v>
      </c>
      <c r="AB75" s="46" t="s">
        <v>256</v>
      </c>
      <c r="AC75" s="65" t="s">
        <v>255</v>
      </c>
      <c r="AD75" s="65" t="s">
        <v>945</v>
      </c>
    </row>
    <row r="76" s="56" customFormat="1" ht="51" customHeight="1" spans="4:30">
      <c r="D76" s="46">
        <v>71</v>
      </c>
      <c r="E76" s="46">
        <v>2022</v>
      </c>
      <c r="F76" s="65" t="s">
        <v>671</v>
      </c>
      <c r="G76" s="46" t="s">
        <v>302</v>
      </c>
      <c r="H76" s="46" t="s">
        <v>789</v>
      </c>
      <c r="I76" s="84" t="s">
        <v>946</v>
      </c>
      <c r="J76" s="65" t="s">
        <v>243</v>
      </c>
      <c r="K76" s="65" t="s">
        <v>282</v>
      </c>
      <c r="L76" s="65" t="s">
        <v>947</v>
      </c>
      <c r="M76" s="46" t="s">
        <v>948</v>
      </c>
      <c r="N76" s="104" t="s">
        <v>938</v>
      </c>
      <c r="O76" s="104" t="s">
        <v>939</v>
      </c>
      <c r="P76" s="100">
        <f t="shared" si="10"/>
        <v>1587200</v>
      </c>
      <c r="Q76" s="100">
        <v>1587200</v>
      </c>
      <c r="R76" s="94"/>
      <c r="S76" s="95"/>
      <c r="T76" s="46" t="s">
        <v>256</v>
      </c>
      <c r="U76" s="46" t="s">
        <v>256</v>
      </c>
      <c r="V76" s="46" t="s">
        <v>256</v>
      </c>
      <c r="W76" s="46" t="s">
        <v>256</v>
      </c>
      <c r="X76" s="46" t="s">
        <v>256</v>
      </c>
      <c r="Y76" s="46" t="s">
        <v>256</v>
      </c>
      <c r="Z76" s="46" t="s">
        <v>256</v>
      </c>
      <c r="AA76" s="46" t="s">
        <v>256</v>
      </c>
      <c r="AB76" s="46" t="s">
        <v>256</v>
      </c>
      <c r="AC76" s="65" t="s">
        <v>255</v>
      </c>
      <c r="AD76" s="65" t="s">
        <v>697</v>
      </c>
    </row>
    <row r="77" s="56" customFormat="1" ht="33.75" spans="4:30">
      <c r="D77" s="46">
        <v>72</v>
      </c>
      <c r="E77" s="46">
        <v>2022</v>
      </c>
      <c r="F77" s="65" t="s">
        <v>672</v>
      </c>
      <c r="G77" s="46" t="s">
        <v>302</v>
      </c>
      <c r="H77" s="46" t="s">
        <v>417</v>
      </c>
      <c r="I77" s="84" t="s">
        <v>949</v>
      </c>
      <c r="J77" s="65" t="s">
        <v>243</v>
      </c>
      <c r="K77" s="65" t="s">
        <v>260</v>
      </c>
      <c r="L77" s="65" t="s">
        <v>950</v>
      </c>
      <c r="M77" s="46" t="s">
        <v>951</v>
      </c>
      <c r="N77" s="104" t="s">
        <v>417</v>
      </c>
      <c r="O77" s="104" t="s">
        <v>952</v>
      </c>
      <c r="P77" s="100">
        <f t="shared" si="10"/>
        <v>2100000</v>
      </c>
      <c r="Q77" s="100">
        <v>2100000</v>
      </c>
      <c r="R77" s="94"/>
      <c r="S77" s="95"/>
      <c r="T77" s="65" t="s">
        <v>254</v>
      </c>
      <c r="U77" s="46" t="s">
        <v>256</v>
      </c>
      <c r="V77" s="46" t="s">
        <v>256</v>
      </c>
      <c r="W77" s="46" t="s">
        <v>256</v>
      </c>
      <c r="X77" s="46" t="s">
        <v>256</v>
      </c>
      <c r="Y77" s="46" t="s">
        <v>257</v>
      </c>
      <c r="Z77" s="104" t="s">
        <v>417</v>
      </c>
      <c r="AA77" s="46" t="s">
        <v>256</v>
      </c>
      <c r="AB77" s="46" t="s">
        <v>256</v>
      </c>
      <c r="AC77" s="65" t="s">
        <v>258</v>
      </c>
      <c r="AD77" s="65"/>
    </row>
    <row r="78" s="56" customFormat="1" ht="33.75" spans="4:30">
      <c r="D78" s="46">
        <v>73</v>
      </c>
      <c r="E78" s="46">
        <v>2022</v>
      </c>
      <c r="F78" s="65" t="s">
        <v>673</v>
      </c>
      <c r="G78" s="46" t="s">
        <v>302</v>
      </c>
      <c r="H78" s="46" t="s">
        <v>417</v>
      </c>
      <c r="I78" s="84" t="s">
        <v>953</v>
      </c>
      <c r="J78" s="65" t="s">
        <v>243</v>
      </c>
      <c r="K78" s="65" t="s">
        <v>319</v>
      </c>
      <c r="L78" s="65" t="s">
        <v>954</v>
      </c>
      <c r="M78" s="46" t="s">
        <v>955</v>
      </c>
      <c r="N78" s="105" t="s">
        <v>437</v>
      </c>
      <c r="O78" s="105" t="s">
        <v>956</v>
      </c>
      <c r="P78" s="100">
        <f t="shared" si="10"/>
        <v>360000</v>
      </c>
      <c r="Q78" s="100">
        <v>360000</v>
      </c>
      <c r="R78" s="94"/>
      <c r="S78" s="95"/>
      <c r="T78" s="65" t="s">
        <v>254</v>
      </c>
      <c r="U78" s="46" t="s">
        <v>256</v>
      </c>
      <c r="V78" s="46" t="s">
        <v>256</v>
      </c>
      <c r="W78" s="46" t="s">
        <v>256</v>
      </c>
      <c r="X78" s="46" t="s">
        <v>256</v>
      </c>
      <c r="Y78" s="46" t="s">
        <v>257</v>
      </c>
      <c r="Z78" s="105" t="s">
        <v>437</v>
      </c>
      <c r="AA78" s="46" t="s">
        <v>256</v>
      </c>
      <c r="AB78" s="46" t="s">
        <v>256</v>
      </c>
      <c r="AC78" s="65" t="s">
        <v>270</v>
      </c>
      <c r="AD78" s="65"/>
    </row>
    <row r="79" s="56" customFormat="1" ht="33.75" spans="4:30">
      <c r="D79" s="46">
        <v>74</v>
      </c>
      <c r="E79" s="46">
        <v>2022</v>
      </c>
      <c r="F79" s="65" t="s">
        <v>674</v>
      </c>
      <c r="G79" s="46" t="s">
        <v>302</v>
      </c>
      <c r="H79" s="46" t="s">
        <v>417</v>
      </c>
      <c r="I79" s="84" t="s">
        <v>957</v>
      </c>
      <c r="J79" s="65" t="s">
        <v>243</v>
      </c>
      <c r="K79" s="65" t="s">
        <v>260</v>
      </c>
      <c r="L79" s="65" t="s">
        <v>958</v>
      </c>
      <c r="M79" s="46" t="s">
        <v>959</v>
      </c>
      <c r="N79" s="46" t="s">
        <v>933</v>
      </c>
      <c r="O79" s="46" t="s">
        <v>934</v>
      </c>
      <c r="P79" s="100">
        <f t="shared" si="10"/>
        <v>1800000</v>
      </c>
      <c r="Q79" s="100">
        <v>1800000</v>
      </c>
      <c r="R79" s="94"/>
      <c r="S79" s="95"/>
      <c r="T79" s="65" t="s">
        <v>254</v>
      </c>
      <c r="U79" s="46" t="s">
        <v>256</v>
      </c>
      <c r="V79" s="46" t="s">
        <v>256</v>
      </c>
      <c r="W79" s="46" t="s">
        <v>256</v>
      </c>
      <c r="X79" s="46" t="s">
        <v>256</v>
      </c>
      <c r="Y79" s="46" t="s">
        <v>257</v>
      </c>
      <c r="Z79" s="46" t="s">
        <v>933</v>
      </c>
      <c r="AA79" s="46" t="s">
        <v>256</v>
      </c>
      <c r="AB79" s="46" t="s">
        <v>256</v>
      </c>
      <c r="AC79" s="65" t="s">
        <v>270</v>
      </c>
      <c r="AD79" s="65"/>
    </row>
    <row r="80" s="56" customFormat="1" ht="33.75" spans="4:30">
      <c r="D80" s="46">
        <v>75</v>
      </c>
      <c r="E80" s="46">
        <v>2022</v>
      </c>
      <c r="F80" s="65" t="s">
        <v>676</v>
      </c>
      <c r="G80" s="46" t="s">
        <v>302</v>
      </c>
      <c r="H80" s="46" t="s">
        <v>417</v>
      </c>
      <c r="I80" s="84" t="s">
        <v>960</v>
      </c>
      <c r="J80" s="65" t="s">
        <v>243</v>
      </c>
      <c r="K80" s="65" t="s">
        <v>260</v>
      </c>
      <c r="L80" s="65" t="s">
        <v>961</v>
      </c>
      <c r="M80" s="46" t="s">
        <v>962</v>
      </c>
      <c r="N80" s="46" t="s">
        <v>963</v>
      </c>
      <c r="O80" s="46" t="s">
        <v>964</v>
      </c>
      <c r="P80" s="100">
        <f t="shared" si="10"/>
        <v>1785166.8</v>
      </c>
      <c r="Q80" s="100">
        <v>720000</v>
      </c>
      <c r="R80" s="94">
        <v>1065166.8</v>
      </c>
      <c r="S80" s="95"/>
      <c r="T80" s="65" t="s">
        <v>254</v>
      </c>
      <c r="U80" s="46" t="s">
        <v>256</v>
      </c>
      <c r="V80" s="46" t="s">
        <v>256</v>
      </c>
      <c r="W80" s="46" t="s">
        <v>256</v>
      </c>
      <c r="X80" s="46" t="s">
        <v>256</v>
      </c>
      <c r="Y80" s="46" t="s">
        <v>257</v>
      </c>
      <c r="Z80" s="46" t="s">
        <v>963</v>
      </c>
      <c r="AA80" s="46" t="s">
        <v>256</v>
      </c>
      <c r="AB80" s="46" t="s">
        <v>256</v>
      </c>
      <c r="AC80" s="65" t="s">
        <v>270</v>
      </c>
      <c r="AD80" s="65"/>
    </row>
    <row r="81" s="56" customFormat="1" ht="33.75" spans="4:30">
      <c r="D81" s="46">
        <v>76</v>
      </c>
      <c r="E81" s="46">
        <v>2022</v>
      </c>
      <c r="F81" s="65" t="s">
        <v>677</v>
      </c>
      <c r="G81" s="46" t="s">
        <v>302</v>
      </c>
      <c r="H81" s="46" t="s">
        <v>417</v>
      </c>
      <c r="I81" s="84" t="s">
        <v>965</v>
      </c>
      <c r="J81" s="65" t="s">
        <v>243</v>
      </c>
      <c r="K81" s="65" t="s">
        <v>260</v>
      </c>
      <c r="L81" s="65" t="s">
        <v>966</v>
      </c>
      <c r="M81" s="46" t="s">
        <v>967</v>
      </c>
      <c r="N81" s="46" t="s">
        <v>437</v>
      </c>
      <c r="O81" s="46" t="s">
        <v>968</v>
      </c>
      <c r="P81" s="100">
        <f t="shared" si="10"/>
        <v>1655419.95</v>
      </c>
      <c r="Q81" s="100">
        <v>1655419.95</v>
      </c>
      <c r="R81" s="94"/>
      <c r="S81" s="95"/>
      <c r="T81" s="46" t="s">
        <v>256</v>
      </c>
      <c r="U81" s="46" t="s">
        <v>256</v>
      </c>
      <c r="V81" s="46" t="s">
        <v>256</v>
      </c>
      <c r="W81" s="46" t="s">
        <v>256</v>
      </c>
      <c r="X81" s="46" t="s">
        <v>256</v>
      </c>
      <c r="Y81" s="46" t="s">
        <v>256</v>
      </c>
      <c r="Z81" s="46" t="s">
        <v>256</v>
      </c>
      <c r="AA81" s="46" t="s">
        <v>256</v>
      </c>
      <c r="AB81" s="46" t="s">
        <v>256</v>
      </c>
      <c r="AC81" s="65" t="s">
        <v>255</v>
      </c>
      <c r="AD81" s="65" t="s">
        <v>697</v>
      </c>
    </row>
    <row r="82" s="56" customFormat="1" ht="58.5" customHeight="1" spans="4:30">
      <c r="D82" s="46">
        <v>77</v>
      </c>
      <c r="E82" s="46">
        <v>2021</v>
      </c>
      <c r="F82" s="46" t="s">
        <v>451</v>
      </c>
      <c r="G82" s="46" t="s">
        <v>335</v>
      </c>
      <c r="H82" s="46" t="s">
        <v>452</v>
      </c>
      <c r="I82" s="80" t="s">
        <v>453</v>
      </c>
      <c r="J82" s="46" t="s">
        <v>243</v>
      </c>
      <c r="K82" s="46" t="s">
        <v>260</v>
      </c>
      <c r="L82" s="78" t="s">
        <v>454</v>
      </c>
      <c r="M82" s="46" t="s">
        <v>455</v>
      </c>
      <c r="N82" s="64" t="s">
        <v>351</v>
      </c>
      <c r="O82" s="64" t="s">
        <v>456</v>
      </c>
      <c r="P82" s="79">
        <f t="shared" si="1"/>
        <v>1048187.93</v>
      </c>
      <c r="Q82" s="92">
        <v>1048187.93</v>
      </c>
      <c r="R82" s="93"/>
      <c r="S82" s="93"/>
      <c r="T82" s="46" t="s">
        <v>254</v>
      </c>
      <c r="U82" s="46" t="s">
        <v>256</v>
      </c>
      <c r="V82" s="46" t="s">
        <v>256</v>
      </c>
      <c r="W82" s="46" t="s">
        <v>256</v>
      </c>
      <c r="X82" s="46" t="s">
        <v>256</v>
      </c>
      <c r="Y82" s="46" t="s">
        <v>257</v>
      </c>
      <c r="Z82" s="46" t="s">
        <v>457</v>
      </c>
      <c r="AA82" s="46" t="s">
        <v>256</v>
      </c>
      <c r="AB82" s="46" t="s">
        <v>256</v>
      </c>
      <c r="AC82" s="46" t="s">
        <v>270</v>
      </c>
      <c r="AD82" s="46"/>
    </row>
    <row r="83" s="56" customFormat="1" ht="58.5" customHeight="1" spans="4:30">
      <c r="D83" s="46">
        <v>78</v>
      </c>
      <c r="E83" s="46">
        <v>2021</v>
      </c>
      <c r="F83" s="46" t="s">
        <v>458</v>
      </c>
      <c r="G83" s="46" t="s">
        <v>335</v>
      </c>
      <c r="H83" s="46" t="s">
        <v>452</v>
      </c>
      <c r="I83" s="80" t="s">
        <v>459</v>
      </c>
      <c r="J83" s="46" t="s">
        <v>243</v>
      </c>
      <c r="K83" s="46" t="s">
        <v>424</v>
      </c>
      <c r="L83" s="78" t="s">
        <v>460</v>
      </c>
      <c r="M83" s="46" t="s">
        <v>461</v>
      </c>
      <c r="N83" s="64" t="s">
        <v>462</v>
      </c>
      <c r="O83" s="64" t="s">
        <v>463</v>
      </c>
      <c r="P83" s="79">
        <f t="shared" si="1"/>
        <v>374760.4</v>
      </c>
      <c r="Q83" s="92">
        <v>355172.7</v>
      </c>
      <c r="R83" s="97">
        <v>19587.7</v>
      </c>
      <c r="S83" s="93"/>
      <c r="T83" s="46" t="s">
        <v>254</v>
      </c>
      <c r="U83" s="46" t="s">
        <v>256</v>
      </c>
      <c r="V83" s="46" t="s">
        <v>256</v>
      </c>
      <c r="W83" s="46" t="s">
        <v>256</v>
      </c>
      <c r="X83" s="46" t="s">
        <v>256</v>
      </c>
      <c r="Y83" s="46" t="s">
        <v>257</v>
      </c>
      <c r="Z83" s="46" t="s">
        <v>464</v>
      </c>
      <c r="AA83" s="46" t="s">
        <v>256</v>
      </c>
      <c r="AB83" s="46" t="s">
        <v>256</v>
      </c>
      <c r="AC83" s="46" t="s">
        <v>270</v>
      </c>
      <c r="AD83" s="46"/>
    </row>
    <row r="84" s="56" customFormat="1" ht="78.75" customHeight="1" spans="4:30">
      <c r="D84" s="46">
        <v>79</v>
      </c>
      <c r="E84" s="46">
        <v>2021</v>
      </c>
      <c r="F84" s="66" t="s">
        <v>465</v>
      </c>
      <c r="G84" s="66" t="s">
        <v>335</v>
      </c>
      <c r="H84" s="66" t="s">
        <v>452</v>
      </c>
      <c r="I84" s="68" t="s">
        <v>466</v>
      </c>
      <c r="J84" s="66" t="s">
        <v>243</v>
      </c>
      <c r="K84" s="66" t="s">
        <v>260</v>
      </c>
      <c r="L84" s="66" t="s">
        <v>467</v>
      </c>
      <c r="M84" s="66" t="s">
        <v>468</v>
      </c>
      <c r="N84" s="68" t="s">
        <v>469</v>
      </c>
      <c r="O84" s="68" t="s">
        <v>470</v>
      </c>
      <c r="P84" s="82">
        <f t="shared" si="1"/>
        <v>3040046.68</v>
      </c>
      <c r="Q84" s="98">
        <f>2813948.75+226097.93</f>
        <v>3040046.68</v>
      </c>
      <c r="R84" s="66"/>
      <c r="S84" s="66"/>
      <c r="T84" s="66" t="s">
        <v>254</v>
      </c>
      <c r="U84" s="66" t="s">
        <v>256</v>
      </c>
      <c r="V84" s="66" t="s">
        <v>256</v>
      </c>
      <c r="W84" s="66" t="s">
        <v>256</v>
      </c>
      <c r="X84" s="66" t="s">
        <v>256</v>
      </c>
      <c r="Y84" s="66" t="s">
        <v>257</v>
      </c>
      <c r="Z84" s="66" t="s">
        <v>464</v>
      </c>
      <c r="AA84" s="66" t="s">
        <v>256</v>
      </c>
      <c r="AB84" s="66" t="s">
        <v>256</v>
      </c>
      <c r="AC84" s="66" t="s">
        <v>270</v>
      </c>
      <c r="AD84" s="66" t="s">
        <v>994</v>
      </c>
    </row>
    <row r="85" s="56" customFormat="1" ht="78.75" customHeight="1" spans="4:30">
      <c r="D85" s="46">
        <v>80</v>
      </c>
      <c r="E85" s="46">
        <v>2022</v>
      </c>
      <c r="F85" s="71" t="s">
        <v>880</v>
      </c>
      <c r="G85" s="67"/>
      <c r="H85" s="67"/>
      <c r="I85" s="70"/>
      <c r="J85" s="67"/>
      <c r="K85" s="67"/>
      <c r="L85" s="67"/>
      <c r="M85" s="67"/>
      <c r="N85" s="70"/>
      <c r="O85" s="70"/>
      <c r="P85" s="83"/>
      <c r="Q85" s="99"/>
      <c r="R85" s="67"/>
      <c r="S85" s="67"/>
      <c r="T85" s="67"/>
      <c r="U85" s="67"/>
      <c r="V85" s="67"/>
      <c r="W85" s="67"/>
      <c r="X85" s="67"/>
      <c r="Y85" s="67"/>
      <c r="Z85" s="67"/>
      <c r="AA85" s="67"/>
      <c r="AB85" s="67"/>
      <c r="AC85" s="67"/>
      <c r="AD85" s="67"/>
    </row>
    <row r="86" s="56" customFormat="1" ht="153.75" customHeight="1" spans="4:30">
      <c r="D86" s="46">
        <v>81</v>
      </c>
      <c r="E86" s="46">
        <v>2021</v>
      </c>
      <c r="F86" s="66" t="s">
        <v>471</v>
      </c>
      <c r="G86" s="66" t="s">
        <v>335</v>
      </c>
      <c r="H86" s="66" t="s">
        <v>452</v>
      </c>
      <c r="I86" s="68" t="s">
        <v>472</v>
      </c>
      <c r="J86" s="66" t="s">
        <v>243</v>
      </c>
      <c r="K86" s="66" t="s">
        <v>260</v>
      </c>
      <c r="L86" s="66" t="s">
        <v>473</v>
      </c>
      <c r="M86" s="66" t="s">
        <v>474</v>
      </c>
      <c r="N86" s="68" t="s">
        <v>475</v>
      </c>
      <c r="O86" s="68" t="s">
        <v>476</v>
      </c>
      <c r="P86" s="82">
        <f t="shared" si="1"/>
        <v>4386542.97</v>
      </c>
      <c r="Q86" s="98">
        <f>4119710.04+266832.93</f>
        <v>4386542.97</v>
      </c>
      <c r="R86" s="66"/>
      <c r="S86" s="66"/>
      <c r="T86" s="66" t="s">
        <v>254</v>
      </c>
      <c r="U86" s="66" t="s">
        <v>256</v>
      </c>
      <c r="V86" s="66" t="s">
        <v>256</v>
      </c>
      <c r="W86" s="66" t="s">
        <v>256</v>
      </c>
      <c r="X86" s="66" t="s">
        <v>256</v>
      </c>
      <c r="Y86" s="66" t="s">
        <v>257</v>
      </c>
      <c r="Z86" s="66" t="s">
        <v>464</v>
      </c>
      <c r="AA86" s="66" t="s">
        <v>256</v>
      </c>
      <c r="AB86" s="66" t="s">
        <v>256</v>
      </c>
      <c r="AC86" s="66" t="s">
        <v>270</v>
      </c>
      <c r="AD86" s="66" t="s">
        <v>994</v>
      </c>
    </row>
    <row r="87" s="56" customFormat="1" ht="153.75" customHeight="1" spans="4:30">
      <c r="D87" s="46">
        <v>82</v>
      </c>
      <c r="E87" s="46">
        <v>2022</v>
      </c>
      <c r="F87" s="71" t="s">
        <v>882</v>
      </c>
      <c r="G87" s="67"/>
      <c r="H87" s="67"/>
      <c r="I87" s="70"/>
      <c r="J87" s="67"/>
      <c r="K87" s="67"/>
      <c r="L87" s="67"/>
      <c r="M87" s="67"/>
      <c r="N87" s="70"/>
      <c r="O87" s="70"/>
      <c r="P87" s="83"/>
      <c r="Q87" s="99"/>
      <c r="R87" s="67"/>
      <c r="S87" s="67"/>
      <c r="T87" s="67"/>
      <c r="U87" s="67"/>
      <c r="V87" s="67"/>
      <c r="W87" s="67"/>
      <c r="X87" s="67"/>
      <c r="Y87" s="67"/>
      <c r="Z87" s="67"/>
      <c r="AA87" s="67"/>
      <c r="AB87" s="67"/>
      <c r="AC87" s="67"/>
      <c r="AD87" s="67"/>
    </row>
    <row r="88" s="56" customFormat="1" ht="57.75" customHeight="1" spans="4:30">
      <c r="D88" s="46">
        <v>83</v>
      </c>
      <c r="E88" s="46">
        <v>2021</v>
      </c>
      <c r="F88" s="46" t="s">
        <v>477</v>
      </c>
      <c r="G88" s="46" t="s">
        <v>335</v>
      </c>
      <c r="H88" s="46" t="s">
        <v>452</v>
      </c>
      <c r="I88" s="80" t="s">
        <v>478</v>
      </c>
      <c r="J88" s="46" t="s">
        <v>243</v>
      </c>
      <c r="K88" s="46" t="s">
        <v>260</v>
      </c>
      <c r="L88" s="78" t="s">
        <v>479</v>
      </c>
      <c r="M88" s="46" t="s">
        <v>480</v>
      </c>
      <c r="N88" s="64" t="s">
        <v>481</v>
      </c>
      <c r="O88" s="64" t="s">
        <v>482</v>
      </c>
      <c r="P88" s="79">
        <f t="shared" si="1"/>
        <v>254073.45</v>
      </c>
      <c r="Q88" s="92">
        <v>254073.45</v>
      </c>
      <c r="R88" s="93"/>
      <c r="S88" s="93"/>
      <c r="T88" s="46" t="s">
        <v>254</v>
      </c>
      <c r="U88" s="46" t="s">
        <v>256</v>
      </c>
      <c r="V88" s="46" t="s">
        <v>256</v>
      </c>
      <c r="W88" s="46" t="s">
        <v>256</v>
      </c>
      <c r="X88" s="46" t="s">
        <v>256</v>
      </c>
      <c r="Y88" s="46" t="s">
        <v>257</v>
      </c>
      <c r="Z88" s="46" t="s">
        <v>481</v>
      </c>
      <c r="AA88" s="46" t="s">
        <v>256</v>
      </c>
      <c r="AB88" s="46" t="s">
        <v>256</v>
      </c>
      <c r="AC88" s="46" t="s">
        <v>270</v>
      </c>
      <c r="AD88" s="46"/>
    </row>
    <row r="89" s="56" customFormat="1" ht="75" customHeight="1" spans="4:30">
      <c r="D89" s="46">
        <v>84</v>
      </c>
      <c r="E89" s="46">
        <v>2021</v>
      </c>
      <c r="F89" s="46" t="s">
        <v>483</v>
      </c>
      <c r="G89" s="46" t="s">
        <v>335</v>
      </c>
      <c r="H89" s="46" t="s">
        <v>452</v>
      </c>
      <c r="I89" s="80" t="s">
        <v>484</v>
      </c>
      <c r="J89" s="46" t="s">
        <v>243</v>
      </c>
      <c r="K89" s="46" t="s">
        <v>260</v>
      </c>
      <c r="L89" s="78" t="s">
        <v>485</v>
      </c>
      <c r="M89" s="46" t="s">
        <v>486</v>
      </c>
      <c r="N89" s="64" t="s">
        <v>462</v>
      </c>
      <c r="O89" s="64" t="s">
        <v>487</v>
      </c>
      <c r="P89" s="79">
        <f t="shared" si="1"/>
        <v>300291.76</v>
      </c>
      <c r="Q89" s="92">
        <v>300291.76</v>
      </c>
      <c r="R89" s="93"/>
      <c r="S89" s="93"/>
      <c r="T89" s="46" t="s">
        <v>254</v>
      </c>
      <c r="U89" s="46" t="s">
        <v>256</v>
      </c>
      <c r="V89" s="46" t="s">
        <v>256</v>
      </c>
      <c r="W89" s="46" t="s">
        <v>256</v>
      </c>
      <c r="X89" s="46" t="s">
        <v>256</v>
      </c>
      <c r="Y89" s="46" t="s">
        <v>257</v>
      </c>
      <c r="Z89" s="46" t="s">
        <v>457</v>
      </c>
      <c r="AA89" s="46" t="s">
        <v>256</v>
      </c>
      <c r="AB89" s="46" t="s">
        <v>256</v>
      </c>
      <c r="AC89" s="46" t="s">
        <v>270</v>
      </c>
      <c r="AD89" s="46"/>
    </row>
    <row r="90" s="56" customFormat="1" ht="54.75" customHeight="1" spans="4:30">
      <c r="D90" s="46">
        <v>85</v>
      </c>
      <c r="E90" s="46">
        <v>2021</v>
      </c>
      <c r="F90" s="66" t="s">
        <v>488</v>
      </c>
      <c r="G90" s="46" t="s">
        <v>335</v>
      </c>
      <c r="H90" s="46" t="s">
        <v>464</v>
      </c>
      <c r="I90" s="78" t="s">
        <v>489</v>
      </c>
      <c r="J90" s="46" t="s">
        <v>243</v>
      </c>
      <c r="K90" s="46" t="s">
        <v>260</v>
      </c>
      <c r="L90" s="78" t="s">
        <v>490</v>
      </c>
      <c r="M90" s="46" t="s">
        <v>491</v>
      </c>
      <c r="N90" s="64" t="s">
        <v>462</v>
      </c>
      <c r="O90" s="64" t="s">
        <v>463</v>
      </c>
      <c r="P90" s="79">
        <f t="shared" si="1"/>
        <v>104118</v>
      </c>
      <c r="Q90" s="92">
        <v>104118</v>
      </c>
      <c r="R90" s="93"/>
      <c r="S90" s="93"/>
      <c r="T90" s="46" t="s">
        <v>254</v>
      </c>
      <c r="U90" s="46" t="s">
        <v>256</v>
      </c>
      <c r="V90" s="46" t="s">
        <v>256</v>
      </c>
      <c r="W90" s="46" t="s">
        <v>256</v>
      </c>
      <c r="X90" s="46" t="s">
        <v>256</v>
      </c>
      <c r="Y90" s="46" t="s">
        <v>257</v>
      </c>
      <c r="Z90" s="46" t="s">
        <v>464</v>
      </c>
      <c r="AA90" s="46" t="s">
        <v>256</v>
      </c>
      <c r="AB90" s="46" t="s">
        <v>256</v>
      </c>
      <c r="AC90" s="46" t="s">
        <v>270</v>
      </c>
      <c r="AD90" s="46" t="s">
        <v>998</v>
      </c>
    </row>
    <row r="91" s="56" customFormat="1" ht="54" customHeight="1" spans="4:30">
      <c r="D91" s="46">
        <v>86</v>
      </c>
      <c r="E91" s="46">
        <v>2021</v>
      </c>
      <c r="F91" s="72"/>
      <c r="G91" s="46" t="s">
        <v>335</v>
      </c>
      <c r="H91" s="46" t="s">
        <v>464</v>
      </c>
      <c r="I91" s="78" t="s">
        <v>493</v>
      </c>
      <c r="J91" s="46" t="s">
        <v>243</v>
      </c>
      <c r="K91" s="46" t="s">
        <v>260</v>
      </c>
      <c r="L91" s="78" t="s">
        <v>494</v>
      </c>
      <c r="M91" s="46" t="s">
        <v>495</v>
      </c>
      <c r="N91" s="64" t="s">
        <v>496</v>
      </c>
      <c r="O91" s="64" t="s">
        <v>497</v>
      </c>
      <c r="P91" s="79">
        <f t="shared" si="1"/>
        <v>127464.94</v>
      </c>
      <c r="Q91" s="92">
        <v>127464.94</v>
      </c>
      <c r="R91" s="93"/>
      <c r="S91" s="93"/>
      <c r="T91" s="46" t="s">
        <v>254</v>
      </c>
      <c r="U91" s="46" t="s">
        <v>256</v>
      </c>
      <c r="V91" s="46" t="s">
        <v>256</v>
      </c>
      <c r="W91" s="46" t="s">
        <v>256</v>
      </c>
      <c r="X91" s="46" t="s">
        <v>256</v>
      </c>
      <c r="Y91" s="46" t="s">
        <v>257</v>
      </c>
      <c r="Z91" s="46" t="s">
        <v>464</v>
      </c>
      <c r="AA91" s="46" t="s">
        <v>256</v>
      </c>
      <c r="AB91" s="46" t="s">
        <v>256</v>
      </c>
      <c r="AC91" s="46" t="s">
        <v>270</v>
      </c>
      <c r="AD91" s="46" t="s">
        <v>998</v>
      </c>
    </row>
    <row r="92" s="56" customFormat="1" ht="81.75" customHeight="1" spans="4:30">
      <c r="D92" s="46">
        <v>87</v>
      </c>
      <c r="E92" s="46">
        <v>2021</v>
      </c>
      <c r="F92" s="72"/>
      <c r="G92" s="46" t="s">
        <v>335</v>
      </c>
      <c r="H92" s="46" t="s">
        <v>464</v>
      </c>
      <c r="I92" s="80" t="s">
        <v>498</v>
      </c>
      <c r="J92" s="46" t="s">
        <v>243</v>
      </c>
      <c r="K92" s="46" t="s">
        <v>260</v>
      </c>
      <c r="L92" s="78" t="s">
        <v>499</v>
      </c>
      <c r="M92" s="46" t="s">
        <v>500</v>
      </c>
      <c r="N92" s="64" t="s">
        <v>501</v>
      </c>
      <c r="O92" s="64" t="s">
        <v>502</v>
      </c>
      <c r="P92" s="79">
        <f t="shared" si="1"/>
        <v>1270700.4</v>
      </c>
      <c r="Q92" s="92">
        <v>449259.43</v>
      </c>
      <c r="R92" s="97">
        <v>821440.97</v>
      </c>
      <c r="S92" s="93"/>
      <c r="T92" s="46" t="s">
        <v>254</v>
      </c>
      <c r="U92" s="46" t="s">
        <v>256</v>
      </c>
      <c r="V92" s="46" t="s">
        <v>256</v>
      </c>
      <c r="W92" s="46" t="s">
        <v>256</v>
      </c>
      <c r="X92" s="46" t="s">
        <v>256</v>
      </c>
      <c r="Y92" s="46" t="s">
        <v>257</v>
      </c>
      <c r="Z92" s="46" t="s">
        <v>464</v>
      </c>
      <c r="AA92" s="46" t="s">
        <v>256</v>
      </c>
      <c r="AB92" s="46" t="s">
        <v>256</v>
      </c>
      <c r="AC92" s="46" t="s">
        <v>270</v>
      </c>
      <c r="AD92" s="46" t="s">
        <v>998</v>
      </c>
    </row>
    <row r="93" s="56" customFormat="1" ht="50.25" customHeight="1" spans="4:30">
      <c r="D93" s="46">
        <v>88</v>
      </c>
      <c r="E93" s="46">
        <v>2021</v>
      </c>
      <c r="F93" s="72"/>
      <c r="G93" s="46" t="s">
        <v>335</v>
      </c>
      <c r="H93" s="46" t="s">
        <v>464</v>
      </c>
      <c r="I93" s="78" t="s">
        <v>503</v>
      </c>
      <c r="J93" s="46" t="s">
        <v>243</v>
      </c>
      <c r="K93" s="46" t="s">
        <v>260</v>
      </c>
      <c r="L93" s="78" t="s">
        <v>504</v>
      </c>
      <c r="M93" s="46" t="s">
        <v>505</v>
      </c>
      <c r="N93" s="64" t="s">
        <v>501</v>
      </c>
      <c r="O93" s="64" t="s">
        <v>502</v>
      </c>
      <c r="P93" s="79">
        <f t="shared" si="1"/>
        <v>103513.9</v>
      </c>
      <c r="Q93" s="92">
        <v>103513.9</v>
      </c>
      <c r="R93" s="93"/>
      <c r="S93" s="93"/>
      <c r="T93" s="46" t="s">
        <v>254</v>
      </c>
      <c r="U93" s="46" t="s">
        <v>256</v>
      </c>
      <c r="V93" s="46" t="s">
        <v>256</v>
      </c>
      <c r="W93" s="46" t="s">
        <v>256</v>
      </c>
      <c r="X93" s="46" t="s">
        <v>256</v>
      </c>
      <c r="Y93" s="46" t="s">
        <v>257</v>
      </c>
      <c r="Z93" s="46" t="s">
        <v>464</v>
      </c>
      <c r="AA93" s="46" t="s">
        <v>256</v>
      </c>
      <c r="AB93" s="46" t="s">
        <v>256</v>
      </c>
      <c r="AC93" s="46" t="s">
        <v>270</v>
      </c>
      <c r="AD93" s="46" t="s">
        <v>998</v>
      </c>
    </row>
    <row r="94" s="56" customFormat="1" ht="50.25" customHeight="1" spans="4:30">
      <c r="D94" s="46">
        <v>89</v>
      </c>
      <c r="E94" s="46">
        <v>2021</v>
      </c>
      <c r="F94" s="72"/>
      <c r="G94" s="46" t="s">
        <v>335</v>
      </c>
      <c r="H94" s="46" t="s">
        <v>464</v>
      </c>
      <c r="I94" s="78" t="s">
        <v>506</v>
      </c>
      <c r="J94" s="46" t="s">
        <v>243</v>
      </c>
      <c r="K94" s="46" t="s">
        <v>260</v>
      </c>
      <c r="L94" s="78" t="s">
        <v>507</v>
      </c>
      <c r="M94" s="46" t="s">
        <v>508</v>
      </c>
      <c r="N94" s="64" t="s">
        <v>462</v>
      </c>
      <c r="O94" s="64" t="s">
        <v>463</v>
      </c>
      <c r="P94" s="79">
        <f t="shared" si="1"/>
        <v>270920.05</v>
      </c>
      <c r="Q94" s="92">
        <v>270920.05</v>
      </c>
      <c r="R94" s="93"/>
      <c r="S94" s="93"/>
      <c r="T94" s="46" t="s">
        <v>254</v>
      </c>
      <c r="U94" s="46" t="s">
        <v>256</v>
      </c>
      <c r="V94" s="46" t="s">
        <v>256</v>
      </c>
      <c r="W94" s="46" t="s">
        <v>256</v>
      </c>
      <c r="X94" s="46" t="s">
        <v>256</v>
      </c>
      <c r="Y94" s="46" t="s">
        <v>257</v>
      </c>
      <c r="Z94" s="46" t="s">
        <v>464</v>
      </c>
      <c r="AA94" s="46" t="s">
        <v>256</v>
      </c>
      <c r="AB94" s="46" t="s">
        <v>256</v>
      </c>
      <c r="AC94" s="46" t="s">
        <v>270</v>
      </c>
      <c r="AD94" s="46" t="s">
        <v>998</v>
      </c>
    </row>
    <row r="95" s="56" customFormat="1" ht="102" customHeight="1" spans="4:30">
      <c r="D95" s="46">
        <v>90</v>
      </c>
      <c r="E95" s="46">
        <v>2021</v>
      </c>
      <c r="F95" s="72"/>
      <c r="G95" s="46" t="s">
        <v>335</v>
      </c>
      <c r="H95" s="46" t="s">
        <v>464</v>
      </c>
      <c r="I95" s="78" t="s">
        <v>509</v>
      </c>
      <c r="J95" s="46" t="s">
        <v>243</v>
      </c>
      <c r="K95" s="46" t="s">
        <v>260</v>
      </c>
      <c r="L95" s="78" t="s">
        <v>510</v>
      </c>
      <c r="M95" s="46" t="s">
        <v>511</v>
      </c>
      <c r="N95" s="64" t="s">
        <v>462</v>
      </c>
      <c r="O95" s="64" t="s">
        <v>463</v>
      </c>
      <c r="P95" s="79">
        <f t="shared" si="1"/>
        <v>216019.32</v>
      </c>
      <c r="Q95" s="92">
        <v>216019.32</v>
      </c>
      <c r="R95" s="93"/>
      <c r="S95" s="93"/>
      <c r="T95" s="46" t="s">
        <v>254</v>
      </c>
      <c r="U95" s="46" t="s">
        <v>256</v>
      </c>
      <c r="V95" s="46" t="s">
        <v>256</v>
      </c>
      <c r="W95" s="46" t="s">
        <v>256</v>
      </c>
      <c r="X95" s="46" t="s">
        <v>256</v>
      </c>
      <c r="Y95" s="46" t="s">
        <v>257</v>
      </c>
      <c r="Z95" s="46" t="s">
        <v>464</v>
      </c>
      <c r="AA95" s="46" t="s">
        <v>256</v>
      </c>
      <c r="AB95" s="46" t="s">
        <v>256</v>
      </c>
      <c r="AC95" s="46" t="s">
        <v>270</v>
      </c>
      <c r="AD95" s="46" t="s">
        <v>998</v>
      </c>
    </row>
    <row r="96" s="56" customFormat="1" ht="147" customHeight="1" spans="4:30">
      <c r="D96" s="46">
        <v>91</v>
      </c>
      <c r="E96" s="46">
        <v>2021</v>
      </c>
      <c r="F96" s="72"/>
      <c r="G96" s="46" t="s">
        <v>335</v>
      </c>
      <c r="H96" s="46" t="s">
        <v>464</v>
      </c>
      <c r="I96" s="78" t="s">
        <v>512</v>
      </c>
      <c r="J96" s="46" t="s">
        <v>243</v>
      </c>
      <c r="K96" s="46" t="s">
        <v>260</v>
      </c>
      <c r="L96" s="78" t="s">
        <v>513</v>
      </c>
      <c r="M96" s="46" t="s">
        <v>514</v>
      </c>
      <c r="N96" s="64" t="s">
        <v>496</v>
      </c>
      <c r="O96" s="64" t="s">
        <v>497</v>
      </c>
      <c r="P96" s="79">
        <f t="shared" si="1"/>
        <v>143295.69</v>
      </c>
      <c r="Q96" s="92">
        <v>143295.69</v>
      </c>
      <c r="R96" s="93"/>
      <c r="S96" s="93"/>
      <c r="T96" s="46" t="s">
        <v>254</v>
      </c>
      <c r="U96" s="46" t="s">
        <v>256</v>
      </c>
      <c r="V96" s="46" t="s">
        <v>256</v>
      </c>
      <c r="W96" s="46" t="s">
        <v>256</v>
      </c>
      <c r="X96" s="46" t="s">
        <v>256</v>
      </c>
      <c r="Y96" s="46" t="s">
        <v>257</v>
      </c>
      <c r="Z96" s="64" t="s">
        <v>496</v>
      </c>
      <c r="AA96" s="46" t="s">
        <v>256</v>
      </c>
      <c r="AB96" s="46" t="s">
        <v>256</v>
      </c>
      <c r="AC96" s="46" t="s">
        <v>270</v>
      </c>
      <c r="AD96" s="46" t="s">
        <v>998</v>
      </c>
    </row>
    <row r="97" s="56" customFormat="1" ht="51" customHeight="1" spans="4:30">
      <c r="D97" s="46">
        <v>92</v>
      </c>
      <c r="E97" s="46">
        <v>2021</v>
      </c>
      <c r="F97" s="67"/>
      <c r="G97" s="46" t="s">
        <v>335</v>
      </c>
      <c r="H97" s="46" t="s">
        <v>464</v>
      </c>
      <c r="I97" s="78" t="s">
        <v>515</v>
      </c>
      <c r="J97" s="46" t="s">
        <v>243</v>
      </c>
      <c r="K97" s="46" t="s">
        <v>260</v>
      </c>
      <c r="L97" s="78" t="s">
        <v>516</v>
      </c>
      <c r="M97" s="46" t="s">
        <v>517</v>
      </c>
      <c r="N97" s="64" t="s">
        <v>501</v>
      </c>
      <c r="O97" s="64" t="s">
        <v>502</v>
      </c>
      <c r="P97" s="79">
        <f t="shared" si="1"/>
        <v>50430.68</v>
      </c>
      <c r="Q97" s="92">
        <v>50430.68</v>
      </c>
      <c r="R97" s="93"/>
      <c r="S97" s="93"/>
      <c r="T97" s="46" t="s">
        <v>254</v>
      </c>
      <c r="U97" s="46" t="s">
        <v>256</v>
      </c>
      <c r="V97" s="46" t="s">
        <v>256</v>
      </c>
      <c r="W97" s="46" t="s">
        <v>256</v>
      </c>
      <c r="X97" s="46" t="s">
        <v>256</v>
      </c>
      <c r="Y97" s="46" t="s">
        <v>257</v>
      </c>
      <c r="Z97" s="46" t="s">
        <v>464</v>
      </c>
      <c r="AA97" s="46" t="s">
        <v>256</v>
      </c>
      <c r="AB97" s="46" t="s">
        <v>256</v>
      </c>
      <c r="AC97" s="46" t="s">
        <v>270</v>
      </c>
      <c r="AD97" s="46" t="s">
        <v>998</v>
      </c>
    </row>
    <row r="98" s="56" customFormat="1" ht="51" customHeight="1" spans="4:30">
      <c r="D98" s="46">
        <v>93</v>
      </c>
      <c r="E98" s="46">
        <v>2022</v>
      </c>
      <c r="F98" s="65" t="s">
        <v>843</v>
      </c>
      <c r="G98" s="65" t="s">
        <v>335</v>
      </c>
      <c r="H98" s="65" t="s">
        <v>844</v>
      </c>
      <c r="I98" s="84" t="s">
        <v>845</v>
      </c>
      <c r="J98" s="65" t="s">
        <v>243</v>
      </c>
      <c r="K98" s="65" t="s">
        <v>282</v>
      </c>
      <c r="L98" s="65" t="s">
        <v>846</v>
      </c>
      <c r="M98" s="46" t="s">
        <v>847</v>
      </c>
      <c r="N98" s="65" t="s">
        <v>848</v>
      </c>
      <c r="O98" s="65" t="s">
        <v>849</v>
      </c>
      <c r="P98" s="81">
        <f t="shared" ref="P98:P104" si="11">Q98+R98+S98</f>
        <v>1923310.64</v>
      </c>
      <c r="Q98" s="100">
        <v>1923310.64</v>
      </c>
      <c r="R98" s="94"/>
      <c r="S98" s="95"/>
      <c r="T98" s="65" t="s">
        <v>254</v>
      </c>
      <c r="U98" s="92" t="s">
        <v>256</v>
      </c>
      <c r="V98" s="92" t="s">
        <v>256</v>
      </c>
      <c r="W98" s="92" t="s">
        <v>256</v>
      </c>
      <c r="X98" s="92" t="s">
        <v>256</v>
      </c>
      <c r="Y98" s="46" t="s">
        <v>257</v>
      </c>
      <c r="Z98" s="65" t="s">
        <v>848</v>
      </c>
      <c r="AA98" s="92" t="s">
        <v>256</v>
      </c>
      <c r="AB98" s="92" t="s">
        <v>256</v>
      </c>
      <c r="AC98" s="65" t="s">
        <v>270</v>
      </c>
      <c r="AD98" s="65"/>
    </row>
    <row r="99" s="56" customFormat="1" ht="51" customHeight="1" spans="4:30">
      <c r="D99" s="46">
        <v>94</v>
      </c>
      <c r="E99" s="46">
        <v>2022</v>
      </c>
      <c r="F99" s="103" t="s">
        <v>850</v>
      </c>
      <c r="G99" s="65" t="s">
        <v>335</v>
      </c>
      <c r="H99" s="103" t="s">
        <v>464</v>
      </c>
      <c r="I99" s="103" t="s">
        <v>851</v>
      </c>
      <c r="J99" s="65" t="s">
        <v>243</v>
      </c>
      <c r="K99" s="46" t="s">
        <v>424</v>
      </c>
      <c r="L99" s="65" t="s">
        <v>852</v>
      </c>
      <c r="M99" s="46" t="s">
        <v>853</v>
      </c>
      <c r="N99" s="65" t="s">
        <v>854</v>
      </c>
      <c r="O99" s="65" t="s">
        <v>855</v>
      </c>
      <c r="P99" s="81">
        <f t="shared" si="11"/>
        <v>2483775.47</v>
      </c>
      <c r="Q99" s="100">
        <v>2483775.47</v>
      </c>
      <c r="R99" s="94"/>
      <c r="S99" s="95"/>
      <c r="T99" s="92" t="s">
        <v>256</v>
      </c>
      <c r="U99" s="92" t="s">
        <v>256</v>
      </c>
      <c r="V99" s="92" t="s">
        <v>256</v>
      </c>
      <c r="W99" s="92" t="s">
        <v>256</v>
      </c>
      <c r="X99" s="92" t="s">
        <v>256</v>
      </c>
      <c r="Y99" s="46" t="s">
        <v>257</v>
      </c>
      <c r="Z99" s="92" t="s">
        <v>464</v>
      </c>
      <c r="AA99" s="92" t="s">
        <v>256</v>
      </c>
      <c r="AB99" s="92" t="s">
        <v>256</v>
      </c>
      <c r="AC99" s="65" t="s">
        <v>255</v>
      </c>
      <c r="AD99" s="65" t="s">
        <v>697</v>
      </c>
    </row>
    <row r="100" s="56" customFormat="1" ht="51" customHeight="1" spans="4:30">
      <c r="D100" s="46">
        <v>95</v>
      </c>
      <c r="E100" s="46">
        <v>2022</v>
      </c>
      <c r="F100" s="65" t="s">
        <v>856</v>
      </c>
      <c r="G100" s="65" t="s">
        <v>335</v>
      </c>
      <c r="H100" s="65" t="s">
        <v>457</v>
      </c>
      <c r="I100" s="84" t="s">
        <v>857</v>
      </c>
      <c r="J100" s="65" t="s">
        <v>243</v>
      </c>
      <c r="K100" s="65" t="s">
        <v>282</v>
      </c>
      <c r="L100" s="65" t="s">
        <v>858</v>
      </c>
      <c r="M100" s="46" t="s">
        <v>859</v>
      </c>
      <c r="N100" s="65" t="s">
        <v>457</v>
      </c>
      <c r="O100" s="65" t="s">
        <v>860</v>
      </c>
      <c r="P100" s="81">
        <f t="shared" si="11"/>
        <v>672453.8</v>
      </c>
      <c r="Q100" s="100">
        <v>672453.8</v>
      </c>
      <c r="R100" s="94"/>
      <c r="S100" s="95"/>
      <c r="T100" s="65" t="s">
        <v>254</v>
      </c>
      <c r="U100" s="92" t="s">
        <v>256</v>
      </c>
      <c r="V100" s="92" t="s">
        <v>256</v>
      </c>
      <c r="W100" s="92" t="s">
        <v>256</v>
      </c>
      <c r="X100" s="92" t="s">
        <v>256</v>
      </c>
      <c r="Y100" s="46" t="s">
        <v>257</v>
      </c>
      <c r="Z100" s="65" t="s">
        <v>457</v>
      </c>
      <c r="AA100" s="92" t="s">
        <v>256</v>
      </c>
      <c r="AB100" s="92" t="s">
        <v>256</v>
      </c>
      <c r="AC100" s="65" t="s">
        <v>258</v>
      </c>
      <c r="AD100" s="65"/>
    </row>
    <row r="101" s="56" customFormat="1" ht="51" customHeight="1" spans="4:30">
      <c r="D101" s="46">
        <v>96</v>
      </c>
      <c r="E101" s="46">
        <v>2022</v>
      </c>
      <c r="F101" s="65" t="s">
        <v>861</v>
      </c>
      <c r="G101" s="65" t="s">
        <v>335</v>
      </c>
      <c r="H101" s="65" t="s">
        <v>457</v>
      </c>
      <c r="I101" s="84" t="s">
        <v>862</v>
      </c>
      <c r="J101" s="65" t="s">
        <v>243</v>
      </c>
      <c r="K101" s="65" t="s">
        <v>282</v>
      </c>
      <c r="L101" s="65" t="s">
        <v>863</v>
      </c>
      <c r="M101" s="46" t="s">
        <v>864</v>
      </c>
      <c r="N101" s="65" t="s">
        <v>351</v>
      </c>
      <c r="O101" s="65" t="s">
        <v>351</v>
      </c>
      <c r="P101" s="81">
        <f t="shared" si="11"/>
        <v>809954.78</v>
      </c>
      <c r="Q101" s="100">
        <v>809954.78</v>
      </c>
      <c r="R101" s="94"/>
      <c r="S101" s="95"/>
      <c r="T101" s="65" t="s">
        <v>254</v>
      </c>
      <c r="U101" s="92" t="s">
        <v>256</v>
      </c>
      <c r="V101" s="92" t="s">
        <v>256</v>
      </c>
      <c r="W101" s="92" t="s">
        <v>256</v>
      </c>
      <c r="X101" s="92" t="s">
        <v>256</v>
      </c>
      <c r="Y101" s="46" t="s">
        <v>257</v>
      </c>
      <c r="Z101" s="65" t="s">
        <v>457</v>
      </c>
      <c r="AA101" s="92" t="s">
        <v>256</v>
      </c>
      <c r="AB101" s="92" t="s">
        <v>256</v>
      </c>
      <c r="AC101" s="65" t="s">
        <v>270</v>
      </c>
      <c r="AD101" s="65"/>
    </row>
    <row r="102" s="56" customFormat="1" ht="51" customHeight="1" spans="4:30">
      <c r="D102" s="46">
        <v>97</v>
      </c>
      <c r="E102" s="46">
        <v>2022</v>
      </c>
      <c r="F102" s="65" t="s">
        <v>865</v>
      </c>
      <c r="G102" s="65" t="s">
        <v>335</v>
      </c>
      <c r="H102" s="65" t="s">
        <v>457</v>
      </c>
      <c r="I102" s="84" t="s">
        <v>866</v>
      </c>
      <c r="J102" s="65" t="s">
        <v>243</v>
      </c>
      <c r="K102" s="65" t="s">
        <v>282</v>
      </c>
      <c r="L102" s="65" t="s">
        <v>867</v>
      </c>
      <c r="M102" s="46" t="s">
        <v>868</v>
      </c>
      <c r="N102" s="65" t="s">
        <v>869</v>
      </c>
      <c r="O102" s="65" t="s">
        <v>870</v>
      </c>
      <c r="P102" s="81">
        <f t="shared" si="11"/>
        <v>2909178.24</v>
      </c>
      <c r="Q102" s="100">
        <v>2909178.24</v>
      </c>
      <c r="R102" s="94"/>
      <c r="S102" s="95"/>
      <c r="T102" s="65" t="s">
        <v>254</v>
      </c>
      <c r="U102" s="92" t="s">
        <v>256</v>
      </c>
      <c r="V102" s="92" t="s">
        <v>256</v>
      </c>
      <c r="W102" s="92" t="s">
        <v>256</v>
      </c>
      <c r="X102" s="92" t="s">
        <v>256</v>
      </c>
      <c r="Y102" s="46" t="s">
        <v>257</v>
      </c>
      <c r="Z102" s="65" t="s">
        <v>457</v>
      </c>
      <c r="AA102" s="92" t="s">
        <v>256</v>
      </c>
      <c r="AB102" s="92" t="s">
        <v>256</v>
      </c>
      <c r="AC102" s="65" t="s">
        <v>270</v>
      </c>
      <c r="AD102" s="65"/>
    </row>
    <row r="103" s="56" customFormat="1" ht="51" customHeight="1" spans="4:30">
      <c r="D103" s="46">
        <v>98</v>
      </c>
      <c r="E103" s="46">
        <v>2022</v>
      </c>
      <c r="F103" s="65" t="s">
        <v>871</v>
      </c>
      <c r="G103" s="65" t="s">
        <v>335</v>
      </c>
      <c r="H103" s="65" t="s">
        <v>457</v>
      </c>
      <c r="I103" s="84" t="s">
        <v>872</v>
      </c>
      <c r="J103" s="65" t="s">
        <v>243</v>
      </c>
      <c r="K103" s="65" t="s">
        <v>260</v>
      </c>
      <c r="L103" s="65" t="s">
        <v>873</v>
      </c>
      <c r="M103" s="46" t="s">
        <v>874</v>
      </c>
      <c r="N103" s="65" t="s">
        <v>496</v>
      </c>
      <c r="O103" s="65" t="s">
        <v>497</v>
      </c>
      <c r="P103" s="81">
        <f t="shared" si="11"/>
        <v>284397.54</v>
      </c>
      <c r="Q103" s="100">
        <v>284397.54</v>
      </c>
      <c r="R103" s="94"/>
      <c r="S103" s="95"/>
      <c r="T103" s="65" t="s">
        <v>254</v>
      </c>
      <c r="U103" s="92" t="s">
        <v>256</v>
      </c>
      <c r="V103" s="92" t="s">
        <v>256</v>
      </c>
      <c r="W103" s="92" t="s">
        <v>256</v>
      </c>
      <c r="X103" s="92" t="s">
        <v>256</v>
      </c>
      <c r="Y103" s="46" t="s">
        <v>257</v>
      </c>
      <c r="Z103" s="65" t="s">
        <v>457</v>
      </c>
      <c r="AA103" s="92" t="s">
        <v>256</v>
      </c>
      <c r="AB103" s="92" t="s">
        <v>256</v>
      </c>
      <c r="AC103" s="65" t="s">
        <v>270</v>
      </c>
      <c r="AD103" s="65"/>
    </row>
    <row r="104" s="56" customFormat="1" ht="127.5" customHeight="1" spans="4:30">
      <c r="D104" s="46">
        <v>99</v>
      </c>
      <c r="E104" s="46">
        <v>2022</v>
      </c>
      <c r="F104" s="84" t="s">
        <v>875</v>
      </c>
      <c r="G104" s="65" t="s">
        <v>335</v>
      </c>
      <c r="H104" s="84" t="s">
        <v>457</v>
      </c>
      <c r="I104" s="84" t="s">
        <v>876</v>
      </c>
      <c r="J104" s="84" t="s">
        <v>243</v>
      </c>
      <c r="K104" s="84" t="s">
        <v>282</v>
      </c>
      <c r="L104" s="84" t="s">
        <v>877</v>
      </c>
      <c r="M104" s="46" t="s">
        <v>878</v>
      </c>
      <c r="N104" s="65" t="s">
        <v>457</v>
      </c>
      <c r="O104" s="84" t="s">
        <v>879</v>
      </c>
      <c r="P104" s="81">
        <f t="shared" si="11"/>
        <v>998898.67</v>
      </c>
      <c r="Q104" s="108">
        <v>998898.67</v>
      </c>
      <c r="R104" s="109"/>
      <c r="S104" s="110"/>
      <c r="T104" s="84" t="s">
        <v>254</v>
      </c>
      <c r="U104" s="92" t="s">
        <v>256</v>
      </c>
      <c r="V104" s="92" t="s">
        <v>256</v>
      </c>
      <c r="W104" s="92" t="s">
        <v>256</v>
      </c>
      <c r="X104" s="92" t="s">
        <v>256</v>
      </c>
      <c r="Y104" s="46" t="s">
        <v>257</v>
      </c>
      <c r="Z104" s="84" t="s">
        <v>457</v>
      </c>
      <c r="AA104" s="92" t="s">
        <v>256</v>
      </c>
      <c r="AB104" s="92" t="s">
        <v>256</v>
      </c>
      <c r="AC104" s="65" t="s">
        <v>258</v>
      </c>
      <c r="AD104" s="84"/>
    </row>
    <row r="105" s="56" customFormat="1" ht="32.25" customHeight="1" spans="4:30">
      <c r="D105" s="46">
        <v>100</v>
      </c>
      <c r="E105" s="46">
        <v>2021</v>
      </c>
      <c r="F105" s="66" t="s">
        <v>518</v>
      </c>
      <c r="G105" s="46" t="s">
        <v>519</v>
      </c>
      <c r="H105" s="46" t="s">
        <v>366</v>
      </c>
      <c r="I105" s="65" t="s">
        <v>520</v>
      </c>
      <c r="J105" s="46" t="s">
        <v>243</v>
      </c>
      <c r="K105" s="46" t="s">
        <v>260</v>
      </c>
      <c r="L105" s="46" t="s">
        <v>521</v>
      </c>
      <c r="M105" s="46" t="s">
        <v>884</v>
      </c>
      <c r="N105" s="106" t="s">
        <v>523</v>
      </c>
      <c r="O105" s="106" t="s">
        <v>524</v>
      </c>
      <c r="P105" s="82">
        <f t="shared" ref="P105:P117" si="12">Q105+R105</f>
        <v>186923.9</v>
      </c>
      <c r="Q105" s="98">
        <f>151776.57+35147.33</f>
        <v>186923.9</v>
      </c>
      <c r="R105" s="66"/>
      <c r="S105" s="66"/>
      <c r="T105" s="66" t="s">
        <v>254</v>
      </c>
      <c r="U105" s="66" t="s">
        <v>256</v>
      </c>
      <c r="V105" s="66" t="s">
        <v>256</v>
      </c>
      <c r="W105" s="66" t="s">
        <v>256</v>
      </c>
      <c r="X105" s="66" t="s">
        <v>256</v>
      </c>
      <c r="Y105" s="66" t="s">
        <v>257</v>
      </c>
      <c r="Z105" s="111" t="s">
        <v>523</v>
      </c>
      <c r="AA105" s="66" t="s">
        <v>256</v>
      </c>
      <c r="AB105" s="66" t="s">
        <v>256</v>
      </c>
      <c r="AC105" s="66" t="s">
        <v>270</v>
      </c>
      <c r="AD105" s="66" t="s">
        <v>999</v>
      </c>
    </row>
    <row r="106" s="56" customFormat="1" ht="32.25" customHeight="1" spans="4:30">
      <c r="D106" s="46">
        <v>101</v>
      </c>
      <c r="E106" s="46">
        <v>2022</v>
      </c>
      <c r="F106" s="72"/>
      <c r="G106" s="46"/>
      <c r="H106" s="46"/>
      <c r="I106" s="65"/>
      <c r="J106" s="46"/>
      <c r="K106" s="46"/>
      <c r="L106" s="46"/>
      <c r="M106" s="46"/>
      <c r="N106" s="106"/>
      <c r="O106" s="106"/>
      <c r="P106" s="83"/>
      <c r="Q106" s="99"/>
      <c r="R106" s="67"/>
      <c r="S106" s="67"/>
      <c r="T106" s="67"/>
      <c r="U106" s="67"/>
      <c r="V106" s="67"/>
      <c r="W106" s="67"/>
      <c r="X106" s="67"/>
      <c r="Y106" s="67"/>
      <c r="Z106" s="112"/>
      <c r="AA106" s="67"/>
      <c r="AB106" s="67"/>
      <c r="AC106" s="67"/>
      <c r="AD106" s="67"/>
    </row>
    <row r="107" s="56" customFormat="1" ht="32.25" customHeight="1" spans="4:30">
      <c r="D107" s="46">
        <v>102</v>
      </c>
      <c r="E107" s="46">
        <v>2021</v>
      </c>
      <c r="F107" s="72"/>
      <c r="G107" s="46" t="s">
        <v>519</v>
      </c>
      <c r="H107" s="46" t="s">
        <v>366</v>
      </c>
      <c r="I107" s="65" t="s">
        <v>525</v>
      </c>
      <c r="J107" s="46" t="s">
        <v>243</v>
      </c>
      <c r="K107" s="46" t="s">
        <v>260</v>
      </c>
      <c r="L107" s="46" t="s">
        <v>526</v>
      </c>
      <c r="M107" s="46" t="s">
        <v>885</v>
      </c>
      <c r="N107" s="106" t="s">
        <v>523</v>
      </c>
      <c r="O107" s="106" t="s">
        <v>528</v>
      </c>
      <c r="P107" s="82">
        <f t="shared" si="12"/>
        <v>370202.57</v>
      </c>
      <c r="Q107" s="98">
        <f>300626.44+69576.13</f>
        <v>370202.57</v>
      </c>
      <c r="R107" s="66"/>
      <c r="S107" s="66"/>
      <c r="T107" s="66" t="s">
        <v>254</v>
      </c>
      <c r="U107" s="66" t="s">
        <v>256</v>
      </c>
      <c r="V107" s="66" t="s">
        <v>256</v>
      </c>
      <c r="W107" s="66" t="s">
        <v>256</v>
      </c>
      <c r="X107" s="66" t="s">
        <v>256</v>
      </c>
      <c r="Y107" s="66" t="s">
        <v>257</v>
      </c>
      <c r="Z107" s="111" t="s">
        <v>523</v>
      </c>
      <c r="AA107" s="66" t="s">
        <v>256</v>
      </c>
      <c r="AB107" s="66" t="s">
        <v>256</v>
      </c>
      <c r="AC107" s="66" t="s">
        <v>270</v>
      </c>
      <c r="AD107" s="66" t="s">
        <v>999</v>
      </c>
    </row>
    <row r="108" s="56" customFormat="1" ht="32.25" customHeight="1" spans="4:30">
      <c r="D108" s="46">
        <v>103</v>
      </c>
      <c r="E108" s="46">
        <v>2022</v>
      </c>
      <c r="F108" s="72"/>
      <c r="G108" s="46"/>
      <c r="H108" s="46"/>
      <c r="I108" s="65"/>
      <c r="J108" s="46"/>
      <c r="K108" s="46"/>
      <c r="L108" s="46"/>
      <c r="M108" s="46"/>
      <c r="N108" s="106"/>
      <c r="O108" s="106"/>
      <c r="P108" s="83"/>
      <c r="Q108" s="99"/>
      <c r="R108" s="67"/>
      <c r="S108" s="67"/>
      <c r="T108" s="67"/>
      <c r="U108" s="67"/>
      <c r="V108" s="67"/>
      <c r="W108" s="67"/>
      <c r="X108" s="67"/>
      <c r="Y108" s="67"/>
      <c r="Z108" s="112"/>
      <c r="AA108" s="67"/>
      <c r="AB108" s="67"/>
      <c r="AC108" s="67"/>
      <c r="AD108" s="67"/>
    </row>
    <row r="109" s="56" customFormat="1" ht="32.25" customHeight="1" spans="4:30">
      <c r="D109" s="46">
        <v>104</v>
      </c>
      <c r="E109" s="46">
        <v>2021</v>
      </c>
      <c r="F109" s="72"/>
      <c r="G109" s="46" t="s">
        <v>519</v>
      </c>
      <c r="H109" s="46" t="s">
        <v>366</v>
      </c>
      <c r="I109" s="65" t="s">
        <v>529</v>
      </c>
      <c r="J109" s="46" t="s">
        <v>243</v>
      </c>
      <c r="K109" s="46" t="s">
        <v>260</v>
      </c>
      <c r="L109" s="46" t="s">
        <v>530</v>
      </c>
      <c r="M109" s="46" t="s">
        <v>886</v>
      </c>
      <c r="N109" s="106" t="s">
        <v>532</v>
      </c>
      <c r="O109" s="106" t="s">
        <v>533</v>
      </c>
      <c r="P109" s="82">
        <f t="shared" si="12"/>
        <v>267404.13</v>
      </c>
      <c r="Q109" s="98">
        <f>217108.13+50296</f>
        <v>267404.13</v>
      </c>
      <c r="R109" s="66"/>
      <c r="S109" s="66"/>
      <c r="T109" s="66" t="s">
        <v>254</v>
      </c>
      <c r="U109" s="66" t="s">
        <v>256</v>
      </c>
      <c r="V109" s="66" t="s">
        <v>256</v>
      </c>
      <c r="W109" s="66" t="s">
        <v>256</v>
      </c>
      <c r="X109" s="66" t="s">
        <v>256</v>
      </c>
      <c r="Y109" s="66" t="s">
        <v>257</v>
      </c>
      <c r="Z109" s="111" t="s">
        <v>532</v>
      </c>
      <c r="AA109" s="66" t="s">
        <v>256</v>
      </c>
      <c r="AB109" s="66" t="s">
        <v>256</v>
      </c>
      <c r="AC109" s="66" t="s">
        <v>270</v>
      </c>
      <c r="AD109" s="66" t="s">
        <v>999</v>
      </c>
    </row>
    <row r="110" s="56" customFormat="1" ht="32.25" customHeight="1" spans="4:30">
      <c r="D110" s="46">
        <v>105</v>
      </c>
      <c r="E110" s="46">
        <v>2022</v>
      </c>
      <c r="F110" s="72"/>
      <c r="G110" s="46"/>
      <c r="H110" s="46"/>
      <c r="I110" s="65"/>
      <c r="J110" s="46"/>
      <c r="K110" s="46"/>
      <c r="L110" s="46"/>
      <c r="M110" s="46"/>
      <c r="N110" s="106"/>
      <c r="O110" s="106"/>
      <c r="P110" s="83"/>
      <c r="Q110" s="99"/>
      <c r="R110" s="67"/>
      <c r="S110" s="67"/>
      <c r="T110" s="67"/>
      <c r="U110" s="67"/>
      <c r="V110" s="67"/>
      <c r="W110" s="67"/>
      <c r="X110" s="67"/>
      <c r="Y110" s="67"/>
      <c r="Z110" s="112"/>
      <c r="AA110" s="67"/>
      <c r="AB110" s="67"/>
      <c r="AC110" s="67"/>
      <c r="AD110" s="67"/>
    </row>
    <row r="111" s="56" customFormat="1" ht="32.25" customHeight="1" spans="4:30">
      <c r="D111" s="46">
        <v>106</v>
      </c>
      <c r="E111" s="46">
        <v>2021</v>
      </c>
      <c r="F111" s="72"/>
      <c r="G111" s="46" t="s">
        <v>519</v>
      </c>
      <c r="H111" s="46" t="s">
        <v>366</v>
      </c>
      <c r="I111" s="65" t="s">
        <v>534</v>
      </c>
      <c r="J111" s="46" t="s">
        <v>243</v>
      </c>
      <c r="K111" s="46" t="s">
        <v>260</v>
      </c>
      <c r="L111" s="46" t="s">
        <v>535</v>
      </c>
      <c r="M111" s="46" t="s">
        <v>887</v>
      </c>
      <c r="N111" s="106" t="s">
        <v>532</v>
      </c>
      <c r="O111" s="106" t="s">
        <v>537</v>
      </c>
      <c r="P111" s="82">
        <f t="shared" si="12"/>
        <v>241334.59</v>
      </c>
      <c r="Q111" s="98">
        <f>195948.44+45386.15</f>
        <v>241334.59</v>
      </c>
      <c r="R111" s="66"/>
      <c r="S111" s="66"/>
      <c r="T111" s="66" t="s">
        <v>254</v>
      </c>
      <c r="U111" s="66" t="s">
        <v>256</v>
      </c>
      <c r="V111" s="66" t="s">
        <v>256</v>
      </c>
      <c r="W111" s="66" t="s">
        <v>256</v>
      </c>
      <c r="X111" s="66" t="s">
        <v>256</v>
      </c>
      <c r="Y111" s="66" t="s">
        <v>257</v>
      </c>
      <c r="Z111" s="111" t="s">
        <v>532</v>
      </c>
      <c r="AA111" s="66" t="s">
        <v>256</v>
      </c>
      <c r="AB111" s="66" t="s">
        <v>256</v>
      </c>
      <c r="AC111" s="66" t="s">
        <v>270</v>
      </c>
      <c r="AD111" s="66" t="s">
        <v>999</v>
      </c>
    </row>
    <row r="112" s="56" customFormat="1" ht="32.25" customHeight="1" spans="4:30">
      <c r="D112" s="46">
        <v>107</v>
      </c>
      <c r="E112" s="46">
        <v>2022</v>
      </c>
      <c r="F112" s="72"/>
      <c r="G112" s="46"/>
      <c r="H112" s="46"/>
      <c r="I112" s="65"/>
      <c r="J112" s="46"/>
      <c r="K112" s="46"/>
      <c r="L112" s="46"/>
      <c r="M112" s="46"/>
      <c r="N112" s="106"/>
      <c r="O112" s="106"/>
      <c r="P112" s="83"/>
      <c r="Q112" s="99"/>
      <c r="R112" s="67"/>
      <c r="S112" s="67"/>
      <c r="T112" s="67"/>
      <c r="U112" s="67"/>
      <c r="V112" s="67"/>
      <c r="W112" s="67"/>
      <c r="X112" s="67"/>
      <c r="Y112" s="67"/>
      <c r="Z112" s="112"/>
      <c r="AA112" s="67"/>
      <c r="AB112" s="67"/>
      <c r="AC112" s="67"/>
      <c r="AD112" s="67"/>
    </row>
    <row r="113" s="56" customFormat="1" ht="32.25" customHeight="1" spans="4:30">
      <c r="D113" s="46">
        <v>108</v>
      </c>
      <c r="E113" s="46">
        <v>2021</v>
      </c>
      <c r="F113" s="72"/>
      <c r="G113" s="46" t="s">
        <v>519</v>
      </c>
      <c r="H113" s="46" t="s">
        <v>366</v>
      </c>
      <c r="I113" s="65" t="s">
        <v>538</v>
      </c>
      <c r="J113" s="46" t="s">
        <v>243</v>
      </c>
      <c r="K113" s="46" t="s">
        <v>260</v>
      </c>
      <c r="L113" s="46" t="s">
        <v>539</v>
      </c>
      <c r="M113" s="46" t="s">
        <v>888</v>
      </c>
      <c r="N113" s="106" t="s">
        <v>532</v>
      </c>
      <c r="O113" s="106" t="s">
        <v>541</v>
      </c>
      <c r="P113" s="82">
        <f t="shared" si="12"/>
        <v>340682.01</v>
      </c>
      <c r="Q113" s="98">
        <f>276614.49+64067.52</f>
        <v>340682.01</v>
      </c>
      <c r="R113" s="66"/>
      <c r="S113" s="66"/>
      <c r="T113" s="66" t="s">
        <v>254</v>
      </c>
      <c r="U113" s="66" t="s">
        <v>256</v>
      </c>
      <c r="V113" s="66" t="s">
        <v>256</v>
      </c>
      <c r="W113" s="66" t="s">
        <v>256</v>
      </c>
      <c r="X113" s="66" t="s">
        <v>256</v>
      </c>
      <c r="Y113" s="66" t="s">
        <v>257</v>
      </c>
      <c r="Z113" s="111" t="s">
        <v>532</v>
      </c>
      <c r="AA113" s="66" t="s">
        <v>256</v>
      </c>
      <c r="AB113" s="66" t="s">
        <v>256</v>
      </c>
      <c r="AC113" s="66" t="s">
        <v>270</v>
      </c>
      <c r="AD113" s="66" t="s">
        <v>999</v>
      </c>
    </row>
    <row r="114" s="56" customFormat="1" ht="32.25" customHeight="1" spans="4:30">
      <c r="D114" s="46">
        <v>109</v>
      </c>
      <c r="E114" s="46">
        <v>2022</v>
      </c>
      <c r="F114" s="72"/>
      <c r="G114" s="46"/>
      <c r="H114" s="46"/>
      <c r="I114" s="65"/>
      <c r="J114" s="46"/>
      <c r="K114" s="46"/>
      <c r="L114" s="46"/>
      <c r="M114" s="46"/>
      <c r="N114" s="106"/>
      <c r="O114" s="106"/>
      <c r="P114" s="83"/>
      <c r="Q114" s="99"/>
      <c r="R114" s="67"/>
      <c r="S114" s="67"/>
      <c r="T114" s="67"/>
      <c r="U114" s="67"/>
      <c r="V114" s="67"/>
      <c r="W114" s="67"/>
      <c r="X114" s="67"/>
      <c r="Y114" s="67"/>
      <c r="Z114" s="112"/>
      <c r="AA114" s="67"/>
      <c r="AB114" s="67"/>
      <c r="AC114" s="67"/>
      <c r="AD114" s="67"/>
    </row>
    <row r="115" s="56" customFormat="1" ht="32.25" customHeight="1" spans="4:30">
      <c r="D115" s="46">
        <v>110</v>
      </c>
      <c r="E115" s="46">
        <v>2021</v>
      </c>
      <c r="F115" s="72"/>
      <c r="G115" s="46" t="s">
        <v>519</v>
      </c>
      <c r="H115" s="46" t="s">
        <v>366</v>
      </c>
      <c r="I115" s="65" t="s">
        <v>542</v>
      </c>
      <c r="J115" s="46" t="s">
        <v>243</v>
      </c>
      <c r="K115" s="46" t="s">
        <v>260</v>
      </c>
      <c r="L115" s="46" t="s">
        <v>543</v>
      </c>
      <c r="M115" s="46" t="s">
        <v>889</v>
      </c>
      <c r="N115" s="106" t="s">
        <v>532</v>
      </c>
      <c r="O115" s="106" t="s">
        <v>545</v>
      </c>
      <c r="P115" s="82">
        <f t="shared" si="12"/>
        <v>1536706.73</v>
      </c>
      <c r="Q115" s="98">
        <f>1247804.11+288902.62</f>
        <v>1536706.73</v>
      </c>
      <c r="R115" s="66"/>
      <c r="S115" s="66"/>
      <c r="T115" s="66" t="s">
        <v>254</v>
      </c>
      <c r="U115" s="66" t="s">
        <v>256</v>
      </c>
      <c r="V115" s="66" t="s">
        <v>256</v>
      </c>
      <c r="W115" s="66" t="s">
        <v>256</v>
      </c>
      <c r="X115" s="66" t="s">
        <v>256</v>
      </c>
      <c r="Y115" s="66" t="s">
        <v>257</v>
      </c>
      <c r="Z115" s="111" t="s">
        <v>532</v>
      </c>
      <c r="AA115" s="66" t="s">
        <v>256</v>
      </c>
      <c r="AB115" s="66" t="s">
        <v>256</v>
      </c>
      <c r="AC115" s="66" t="s">
        <v>270</v>
      </c>
      <c r="AD115" s="66" t="s">
        <v>999</v>
      </c>
    </row>
    <row r="116" s="56" customFormat="1" ht="32.25" customHeight="1" spans="4:30">
      <c r="D116" s="46">
        <v>111</v>
      </c>
      <c r="E116" s="46">
        <v>2022</v>
      </c>
      <c r="F116" s="72"/>
      <c r="G116" s="46"/>
      <c r="H116" s="46"/>
      <c r="I116" s="65"/>
      <c r="J116" s="46"/>
      <c r="K116" s="46"/>
      <c r="L116" s="46"/>
      <c r="M116" s="46"/>
      <c r="N116" s="106"/>
      <c r="O116" s="106"/>
      <c r="P116" s="83"/>
      <c r="Q116" s="99"/>
      <c r="R116" s="67"/>
      <c r="S116" s="67"/>
      <c r="T116" s="67"/>
      <c r="U116" s="67"/>
      <c r="V116" s="67"/>
      <c r="W116" s="67"/>
      <c r="X116" s="67"/>
      <c r="Y116" s="67"/>
      <c r="Z116" s="112"/>
      <c r="AA116" s="67"/>
      <c r="AB116" s="67"/>
      <c r="AC116" s="67"/>
      <c r="AD116" s="67"/>
    </row>
    <row r="117" s="56" customFormat="1" ht="32.25" customHeight="1" spans="4:30">
      <c r="D117" s="46">
        <v>112</v>
      </c>
      <c r="E117" s="46">
        <v>2021</v>
      </c>
      <c r="F117" s="72"/>
      <c r="G117" s="46" t="s">
        <v>519</v>
      </c>
      <c r="H117" s="46" t="s">
        <v>366</v>
      </c>
      <c r="I117" s="65" t="s">
        <v>546</v>
      </c>
      <c r="J117" s="46" t="s">
        <v>243</v>
      </c>
      <c r="K117" s="46" t="s">
        <v>260</v>
      </c>
      <c r="L117" s="46" t="s">
        <v>547</v>
      </c>
      <c r="M117" s="46" t="s">
        <v>890</v>
      </c>
      <c r="N117" s="106" t="s">
        <v>549</v>
      </c>
      <c r="O117" s="106" t="s">
        <v>398</v>
      </c>
      <c r="P117" s="82">
        <f t="shared" si="12"/>
        <v>241503.6</v>
      </c>
      <c r="Q117" s="98">
        <f>196117.44+45386.16</f>
        <v>241503.6</v>
      </c>
      <c r="R117" s="66"/>
      <c r="S117" s="66"/>
      <c r="T117" s="66" t="s">
        <v>254</v>
      </c>
      <c r="U117" s="66" t="s">
        <v>256</v>
      </c>
      <c r="V117" s="66" t="s">
        <v>256</v>
      </c>
      <c r="W117" s="66" t="s">
        <v>256</v>
      </c>
      <c r="X117" s="66" t="s">
        <v>256</v>
      </c>
      <c r="Y117" s="66" t="s">
        <v>257</v>
      </c>
      <c r="Z117" s="111" t="s">
        <v>549</v>
      </c>
      <c r="AA117" s="66" t="s">
        <v>256</v>
      </c>
      <c r="AB117" s="66" t="s">
        <v>256</v>
      </c>
      <c r="AC117" s="66" t="s">
        <v>270</v>
      </c>
      <c r="AD117" s="66" t="s">
        <v>999</v>
      </c>
    </row>
    <row r="118" s="56" customFormat="1" ht="32.25" customHeight="1" spans="4:30">
      <c r="D118" s="46">
        <v>113</v>
      </c>
      <c r="E118" s="46">
        <v>2022</v>
      </c>
      <c r="F118" s="67"/>
      <c r="G118" s="46"/>
      <c r="H118" s="46"/>
      <c r="I118" s="65"/>
      <c r="J118" s="46"/>
      <c r="K118" s="46"/>
      <c r="L118" s="46"/>
      <c r="M118" s="46"/>
      <c r="N118" s="106"/>
      <c r="O118" s="106"/>
      <c r="P118" s="83"/>
      <c r="Q118" s="99"/>
      <c r="R118" s="67"/>
      <c r="S118" s="67"/>
      <c r="T118" s="67"/>
      <c r="U118" s="67"/>
      <c r="V118" s="67"/>
      <c r="W118" s="67"/>
      <c r="X118" s="67"/>
      <c r="Y118" s="67"/>
      <c r="Z118" s="112"/>
      <c r="AA118" s="67"/>
      <c r="AB118" s="67"/>
      <c r="AC118" s="67"/>
      <c r="AD118" s="67"/>
    </row>
    <row r="119" s="56" customFormat="1" ht="39" customHeight="1" spans="4:30">
      <c r="D119" s="46">
        <v>114</v>
      </c>
      <c r="E119" s="46">
        <v>2021</v>
      </c>
      <c r="F119" s="66" t="s">
        <v>550</v>
      </c>
      <c r="G119" s="46" t="s">
        <v>519</v>
      </c>
      <c r="H119" s="46" t="s">
        <v>366</v>
      </c>
      <c r="I119" s="65" t="s">
        <v>551</v>
      </c>
      <c r="J119" s="46" t="s">
        <v>243</v>
      </c>
      <c r="K119" s="46" t="s">
        <v>260</v>
      </c>
      <c r="L119" s="46" t="s">
        <v>552</v>
      </c>
      <c r="M119" s="46" t="s">
        <v>891</v>
      </c>
      <c r="N119" s="46" t="s">
        <v>554</v>
      </c>
      <c r="O119" s="46" t="s">
        <v>555</v>
      </c>
      <c r="P119" s="79">
        <f t="shared" ref="P119:P125" si="13">Q119+R119</f>
        <v>964270.2</v>
      </c>
      <c r="Q119" s="98">
        <f>771891.77+192378.43</f>
        <v>964270.2</v>
      </c>
      <c r="R119" s="66"/>
      <c r="S119" s="66"/>
      <c r="T119" s="66" t="s">
        <v>254</v>
      </c>
      <c r="U119" s="66" t="s">
        <v>256</v>
      </c>
      <c r="V119" s="66" t="s">
        <v>256</v>
      </c>
      <c r="W119" s="66" t="s">
        <v>256</v>
      </c>
      <c r="X119" s="66" t="s">
        <v>256</v>
      </c>
      <c r="Y119" s="66" t="s">
        <v>257</v>
      </c>
      <c r="Z119" s="66" t="s">
        <v>554</v>
      </c>
      <c r="AA119" s="66" t="s">
        <v>256</v>
      </c>
      <c r="AB119" s="66" t="s">
        <v>256</v>
      </c>
      <c r="AC119" s="66" t="s">
        <v>270</v>
      </c>
      <c r="AD119" s="66" t="s">
        <v>999</v>
      </c>
    </row>
    <row r="120" s="56" customFormat="1" ht="39" customHeight="1" spans="4:30">
      <c r="D120" s="46">
        <v>115</v>
      </c>
      <c r="E120" s="46">
        <v>2022</v>
      </c>
      <c r="F120" s="72"/>
      <c r="G120" s="46"/>
      <c r="H120" s="46"/>
      <c r="I120" s="65"/>
      <c r="J120" s="46"/>
      <c r="K120" s="46"/>
      <c r="L120" s="46"/>
      <c r="M120" s="46"/>
      <c r="N120" s="46"/>
      <c r="O120" s="46"/>
      <c r="P120" s="79"/>
      <c r="Q120" s="99"/>
      <c r="R120" s="67"/>
      <c r="S120" s="67"/>
      <c r="T120" s="67"/>
      <c r="U120" s="67"/>
      <c r="V120" s="67"/>
      <c r="W120" s="67"/>
      <c r="X120" s="67"/>
      <c r="Y120" s="67"/>
      <c r="Z120" s="67"/>
      <c r="AA120" s="67"/>
      <c r="AB120" s="67"/>
      <c r="AC120" s="67"/>
      <c r="AD120" s="67"/>
    </row>
    <row r="121" s="56" customFormat="1" ht="39" customHeight="1" spans="4:30">
      <c r="D121" s="46">
        <v>116</v>
      </c>
      <c r="E121" s="46">
        <v>2021</v>
      </c>
      <c r="F121" s="72"/>
      <c r="G121" s="46" t="s">
        <v>519</v>
      </c>
      <c r="H121" s="46" t="s">
        <v>366</v>
      </c>
      <c r="I121" s="65" t="s">
        <v>556</v>
      </c>
      <c r="J121" s="46" t="s">
        <v>243</v>
      </c>
      <c r="K121" s="46" t="s">
        <v>260</v>
      </c>
      <c r="L121" s="46" t="s">
        <v>557</v>
      </c>
      <c r="M121" s="46" t="s">
        <v>892</v>
      </c>
      <c r="N121" s="46" t="s">
        <v>554</v>
      </c>
      <c r="O121" s="46" t="s">
        <v>555</v>
      </c>
      <c r="P121" s="79">
        <f t="shared" si="13"/>
        <v>384638.66</v>
      </c>
      <c r="Q121" s="98">
        <f>307898.4+76740.26</f>
        <v>384638.66</v>
      </c>
      <c r="R121" s="66"/>
      <c r="S121" s="66"/>
      <c r="T121" s="66" t="s">
        <v>254</v>
      </c>
      <c r="U121" s="66" t="s">
        <v>256</v>
      </c>
      <c r="V121" s="66" t="s">
        <v>256</v>
      </c>
      <c r="W121" s="66" t="s">
        <v>256</v>
      </c>
      <c r="X121" s="66" t="s">
        <v>256</v>
      </c>
      <c r="Y121" s="66" t="s">
        <v>257</v>
      </c>
      <c r="Z121" s="66" t="s">
        <v>554</v>
      </c>
      <c r="AA121" s="66" t="s">
        <v>256</v>
      </c>
      <c r="AB121" s="66" t="s">
        <v>256</v>
      </c>
      <c r="AC121" s="66" t="s">
        <v>270</v>
      </c>
      <c r="AD121" s="66" t="s">
        <v>999</v>
      </c>
    </row>
    <row r="122" s="56" customFormat="1" ht="39" customHeight="1" spans="4:30">
      <c r="D122" s="46">
        <v>117</v>
      </c>
      <c r="E122" s="46">
        <v>2022</v>
      </c>
      <c r="F122" s="72"/>
      <c r="G122" s="46"/>
      <c r="H122" s="46"/>
      <c r="I122" s="65"/>
      <c r="J122" s="46"/>
      <c r="K122" s="46"/>
      <c r="L122" s="46"/>
      <c r="M122" s="46"/>
      <c r="N122" s="46"/>
      <c r="O122" s="46"/>
      <c r="P122" s="79"/>
      <c r="Q122" s="99"/>
      <c r="R122" s="67"/>
      <c r="S122" s="67"/>
      <c r="T122" s="67"/>
      <c r="U122" s="67"/>
      <c r="V122" s="67"/>
      <c r="W122" s="67"/>
      <c r="X122" s="67"/>
      <c r="Y122" s="67"/>
      <c r="Z122" s="67"/>
      <c r="AA122" s="67"/>
      <c r="AB122" s="67"/>
      <c r="AC122" s="67"/>
      <c r="AD122" s="67"/>
    </row>
    <row r="123" s="56" customFormat="1" ht="39" customHeight="1" spans="4:30">
      <c r="D123" s="46">
        <v>118</v>
      </c>
      <c r="E123" s="46">
        <v>2021</v>
      </c>
      <c r="F123" s="72"/>
      <c r="G123" s="46" t="s">
        <v>519</v>
      </c>
      <c r="H123" s="46" t="s">
        <v>366</v>
      </c>
      <c r="I123" s="65" t="s">
        <v>559</v>
      </c>
      <c r="J123" s="46" t="s">
        <v>243</v>
      </c>
      <c r="K123" s="46" t="s">
        <v>260</v>
      </c>
      <c r="L123" s="46" t="s">
        <v>560</v>
      </c>
      <c r="M123" s="46" t="s">
        <v>893</v>
      </c>
      <c r="N123" s="46" t="s">
        <v>554</v>
      </c>
      <c r="O123" s="46" t="s">
        <v>555</v>
      </c>
      <c r="P123" s="79">
        <f t="shared" si="13"/>
        <v>845881.87</v>
      </c>
      <c r="Q123" s="98">
        <f>677095.52+168786.35</f>
        <v>845881.87</v>
      </c>
      <c r="R123" s="66"/>
      <c r="S123" s="66"/>
      <c r="T123" s="66" t="s">
        <v>254</v>
      </c>
      <c r="U123" s="66" t="s">
        <v>256</v>
      </c>
      <c r="V123" s="66" t="s">
        <v>256</v>
      </c>
      <c r="W123" s="66" t="s">
        <v>256</v>
      </c>
      <c r="X123" s="66" t="s">
        <v>256</v>
      </c>
      <c r="Y123" s="66" t="s">
        <v>257</v>
      </c>
      <c r="Z123" s="66" t="s">
        <v>554</v>
      </c>
      <c r="AA123" s="66" t="s">
        <v>256</v>
      </c>
      <c r="AB123" s="66" t="s">
        <v>256</v>
      </c>
      <c r="AC123" s="66" t="s">
        <v>270</v>
      </c>
      <c r="AD123" s="66" t="s">
        <v>999</v>
      </c>
    </row>
    <row r="124" s="56" customFormat="1" ht="39" customHeight="1" spans="4:30">
      <c r="D124" s="46">
        <v>119</v>
      </c>
      <c r="E124" s="46">
        <v>2022</v>
      </c>
      <c r="F124" s="72"/>
      <c r="G124" s="46"/>
      <c r="H124" s="46"/>
      <c r="I124" s="65"/>
      <c r="J124" s="46"/>
      <c r="K124" s="46"/>
      <c r="L124" s="46"/>
      <c r="M124" s="46"/>
      <c r="N124" s="46"/>
      <c r="O124" s="46"/>
      <c r="P124" s="79"/>
      <c r="Q124" s="99"/>
      <c r="R124" s="67"/>
      <c r="S124" s="67"/>
      <c r="T124" s="67"/>
      <c r="U124" s="67"/>
      <c r="V124" s="67"/>
      <c r="W124" s="67"/>
      <c r="X124" s="67"/>
      <c r="Y124" s="67"/>
      <c r="Z124" s="67"/>
      <c r="AA124" s="67"/>
      <c r="AB124" s="67"/>
      <c r="AC124" s="67"/>
      <c r="AD124" s="67"/>
    </row>
    <row r="125" s="56" customFormat="1" ht="39" customHeight="1" spans="4:30">
      <c r="D125" s="46">
        <v>120</v>
      </c>
      <c r="E125" s="46">
        <v>2021</v>
      </c>
      <c r="F125" s="72"/>
      <c r="G125" s="46" t="s">
        <v>519</v>
      </c>
      <c r="H125" s="46" t="s">
        <v>366</v>
      </c>
      <c r="I125" s="65" t="s">
        <v>562</v>
      </c>
      <c r="J125" s="46" t="s">
        <v>243</v>
      </c>
      <c r="K125" s="46" t="s">
        <v>260</v>
      </c>
      <c r="L125" s="46" t="s">
        <v>563</v>
      </c>
      <c r="M125" s="46" t="s">
        <v>894</v>
      </c>
      <c r="N125" s="46" t="s">
        <v>565</v>
      </c>
      <c r="O125" s="46" t="s">
        <v>1000</v>
      </c>
      <c r="P125" s="107">
        <f t="shared" si="13"/>
        <v>450480.92</v>
      </c>
      <c r="Q125" s="98">
        <f>360598.76+89882.16</f>
        <v>450480.92</v>
      </c>
      <c r="R125" s="66"/>
      <c r="S125" s="66"/>
      <c r="T125" s="66" t="s">
        <v>254</v>
      </c>
      <c r="U125" s="66" t="s">
        <v>256</v>
      </c>
      <c r="V125" s="66" t="s">
        <v>256</v>
      </c>
      <c r="W125" s="66" t="s">
        <v>256</v>
      </c>
      <c r="X125" s="66" t="s">
        <v>256</v>
      </c>
      <c r="Y125" s="66" t="s">
        <v>257</v>
      </c>
      <c r="Z125" s="66" t="s">
        <v>565</v>
      </c>
      <c r="AA125" s="66" t="s">
        <v>256</v>
      </c>
      <c r="AB125" s="66" t="s">
        <v>256</v>
      </c>
      <c r="AC125" s="66" t="s">
        <v>270</v>
      </c>
      <c r="AD125" s="66" t="s">
        <v>999</v>
      </c>
    </row>
    <row r="126" s="56" customFormat="1" ht="39" customHeight="1" spans="4:30">
      <c r="D126" s="46">
        <v>121</v>
      </c>
      <c r="E126" s="46">
        <v>2022</v>
      </c>
      <c r="F126" s="67"/>
      <c r="G126" s="46"/>
      <c r="H126" s="46"/>
      <c r="I126" s="65"/>
      <c r="J126" s="46"/>
      <c r="K126" s="46"/>
      <c r="L126" s="46"/>
      <c r="M126" s="46"/>
      <c r="N126" s="46"/>
      <c r="O126" s="46"/>
      <c r="P126" s="107"/>
      <c r="Q126" s="99"/>
      <c r="R126" s="67"/>
      <c r="S126" s="67"/>
      <c r="T126" s="67"/>
      <c r="U126" s="67"/>
      <c r="V126" s="67"/>
      <c r="W126" s="67"/>
      <c r="X126" s="67"/>
      <c r="Y126" s="67"/>
      <c r="Z126" s="67"/>
      <c r="AA126" s="67"/>
      <c r="AB126" s="67"/>
      <c r="AC126" s="67"/>
      <c r="AD126" s="67"/>
    </row>
    <row r="127" s="56" customFormat="1" ht="30" customHeight="1" spans="4:30">
      <c r="D127" s="46">
        <v>122</v>
      </c>
      <c r="E127" s="46">
        <v>2021</v>
      </c>
      <c r="F127" s="66" t="s">
        <v>566</v>
      </c>
      <c r="G127" s="46" t="s">
        <v>519</v>
      </c>
      <c r="H127" s="46" t="s">
        <v>366</v>
      </c>
      <c r="I127" s="65" t="s">
        <v>86</v>
      </c>
      <c r="J127" s="46" t="s">
        <v>243</v>
      </c>
      <c r="K127" s="46" t="s">
        <v>260</v>
      </c>
      <c r="L127" s="46" t="s">
        <v>567</v>
      </c>
      <c r="M127" s="46" t="s">
        <v>895</v>
      </c>
      <c r="N127" s="106" t="s">
        <v>523</v>
      </c>
      <c r="O127" s="106" t="s">
        <v>569</v>
      </c>
      <c r="P127" s="82">
        <f t="shared" ref="P127:P131" si="14">Q127+R127</f>
        <v>1292867.84</v>
      </c>
      <c r="Q127" s="98">
        <f>1118634.35+174233.49</f>
        <v>1292867.84</v>
      </c>
      <c r="R127" s="66"/>
      <c r="S127" s="66"/>
      <c r="T127" s="66" t="s">
        <v>254</v>
      </c>
      <c r="U127" s="66" t="s">
        <v>256</v>
      </c>
      <c r="V127" s="66" t="s">
        <v>256</v>
      </c>
      <c r="W127" s="66" t="s">
        <v>256</v>
      </c>
      <c r="X127" s="66" t="s">
        <v>256</v>
      </c>
      <c r="Y127" s="66" t="s">
        <v>257</v>
      </c>
      <c r="Z127" s="111" t="s">
        <v>523</v>
      </c>
      <c r="AA127" s="66" t="s">
        <v>256</v>
      </c>
      <c r="AB127" s="66" t="s">
        <v>256</v>
      </c>
      <c r="AC127" s="66" t="s">
        <v>270</v>
      </c>
      <c r="AD127" s="66" t="s">
        <v>999</v>
      </c>
    </row>
    <row r="128" s="56" customFormat="1" ht="30" customHeight="1" spans="4:30">
      <c r="D128" s="46">
        <v>123</v>
      </c>
      <c r="E128" s="46">
        <v>2022</v>
      </c>
      <c r="F128" s="72"/>
      <c r="G128" s="46"/>
      <c r="H128" s="46"/>
      <c r="I128" s="65"/>
      <c r="J128" s="46"/>
      <c r="K128" s="46"/>
      <c r="L128" s="46"/>
      <c r="M128" s="46"/>
      <c r="N128" s="106"/>
      <c r="O128" s="106"/>
      <c r="P128" s="83"/>
      <c r="Q128" s="99"/>
      <c r="R128" s="67"/>
      <c r="S128" s="67"/>
      <c r="T128" s="67"/>
      <c r="U128" s="67"/>
      <c r="V128" s="67"/>
      <c r="W128" s="67"/>
      <c r="X128" s="67"/>
      <c r="Y128" s="67"/>
      <c r="Z128" s="112"/>
      <c r="AA128" s="67"/>
      <c r="AB128" s="67"/>
      <c r="AC128" s="67"/>
      <c r="AD128" s="67"/>
    </row>
    <row r="129" s="56" customFormat="1" ht="30" customHeight="1" spans="4:30">
      <c r="D129" s="46">
        <v>124</v>
      </c>
      <c r="E129" s="46">
        <v>2021</v>
      </c>
      <c r="F129" s="72"/>
      <c r="G129" s="46" t="s">
        <v>519</v>
      </c>
      <c r="H129" s="46" t="s">
        <v>366</v>
      </c>
      <c r="I129" s="65" t="s">
        <v>88</v>
      </c>
      <c r="J129" s="46" t="s">
        <v>243</v>
      </c>
      <c r="K129" s="46" t="s">
        <v>260</v>
      </c>
      <c r="L129" s="46" t="s">
        <v>570</v>
      </c>
      <c r="M129" s="46" t="s">
        <v>896</v>
      </c>
      <c r="N129" s="106" t="s">
        <v>523</v>
      </c>
      <c r="O129" s="106" t="s">
        <v>569</v>
      </c>
      <c r="P129" s="82">
        <f t="shared" si="14"/>
        <v>1318082.15</v>
      </c>
      <c r="Q129" s="98">
        <f>1140450.65+177631.5</f>
        <v>1318082.15</v>
      </c>
      <c r="R129" s="66"/>
      <c r="S129" s="66"/>
      <c r="T129" s="66" t="s">
        <v>254</v>
      </c>
      <c r="U129" s="66" t="s">
        <v>256</v>
      </c>
      <c r="V129" s="66" t="s">
        <v>256</v>
      </c>
      <c r="W129" s="66" t="s">
        <v>256</v>
      </c>
      <c r="X129" s="66" t="s">
        <v>256</v>
      </c>
      <c r="Y129" s="66" t="s">
        <v>257</v>
      </c>
      <c r="Z129" s="111" t="s">
        <v>523</v>
      </c>
      <c r="AA129" s="66" t="s">
        <v>256</v>
      </c>
      <c r="AB129" s="66" t="s">
        <v>256</v>
      </c>
      <c r="AC129" s="66" t="s">
        <v>270</v>
      </c>
      <c r="AD129" s="66" t="s">
        <v>999</v>
      </c>
    </row>
    <row r="130" s="56" customFormat="1" ht="30" customHeight="1" spans="4:30">
      <c r="D130" s="46">
        <v>125</v>
      </c>
      <c r="E130" s="46">
        <v>2022</v>
      </c>
      <c r="F130" s="72"/>
      <c r="G130" s="46"/>
      <c r="H130" s="46"/>
      <c r="I130" s="65"/>
      <c r="J130" s="46"/>
      <c r="K130" s="46"/>
      <c r="L130" s="46"/>
      <c r="M130" s="46"/>
      <c r="N130" s="106"/>
      <c r="O130" s="106"/>
      <c r="P130" s="83"/>
      <c r="Q130" s="99"/>
      <c r="R130" s="67"/>
      <c r="S130" s="67"/>
      <c r="T130" s="67"/>
      <c r="U130" s="67"/>
      <c r="V130" s="67"/>
      <c r="W130" s="67"/>
      <c r="X130" s="67"/>
      <c r="Y130" s="67"/>
      <c r="Z130" s="112"/>
      <c r="AA130" s="67"/>
      <c r="AB130" s="67"/>
      <c r="AC130" s="67"/>
      <c r="AD130" s="67"/>
    </row>
    <row r="131" s="56" customFormat="1" ht="29.25" customHeight="1" spans="4:30">
      <c r="D131" s="46">
        <v>126</v>
      </c>
      <c r="E131" s="46">
        <v>2021</v>
      </c>
      <c r="F131" s="72"/>
      <c r="G131" s="46" t="s">
        <v>519</v>
      </c>
      <c r="H131" s="46" t="s">
        <v>366</v>
      </c>
      <c r="I131" s="65" t="s">
        <v>90</v>
      </c>
      <c r="J131" s="46" t="s">
        <v>243</v>
      </c>
      <c r="K131" s="46" t="s">
        <v>260</v>
      </c>
      <c r="L131" s="46" t="s">
        <v>572</v>
      </c>
      <c r="M131" s="46" t="s">
        <v>897</v>
      </c>
      <c r="N131" s="106" t="s">
        <v>574</v>
      </c>
      <c r="O131" s="106" t="s">
        <v>575</v>
      </c>
      <c r="P131" s="82">
        <f t="shared" si="14"/>
        <v>375712.1</v>
      </c>
      <c r="Q131" s="98">
        <f>325079.22+50632.88</f>
        <v>375712.1</v>
      </c>
      <c r="R131" s="66"/>
      <c r="S131" s="66"/>
      <c r="T131" s="66" t="s">
        <v>254</v>
      </c>
      <c r="U131" s="66" t="s">
        <v>256</v>
      </c>
      <c r="V131" s="66" t="s">
        <v>256</v>
      </c>
      <c r="W131" s="66" t="s">
        <v>256</v>
      </c>
      <c r="X131" s="66" t="s">
        <v>256</v>
      </c>
      <c r="Y131" s="66" t="s">
        <v>257</v>
      </c>
      <c r="Z131" s="111" t="s">
        <v>574</v>
      </c>
      <c r="AA131" s="66" t="s">
        <v>256</v>
      </c>
      <c r="AB131" s="66" t="s">
        <v>256</v>
      </c>
      <c r="AC131" s="66" t="s">
        <v>270</v>
      </c>
      <c r="AD131" s="66" t="s">
        <v>999</v>
      </c>
    </row>
    <row r="132" s="56" customFormat="1" ht="29.25" customHeight="1" spans="4:30">
      <c r="D132" s="46">
        <v>127</v>
      </c>
      <c r="E132" s="46">
        <v>2022</v>
      </c>
      <c r="F132" s="67"/>
      <c r="G132" s="46"/>
      <c r="H132" s="46"/>
      <c r="I132" s="65"/>
      <c r="J132" s="46"/>
      <c r="K132" s="46"/>
      <c r="L132" s="46"/>
      <c r="M132" s="46"/>
      <c r="N132" s="106"/>
      <c r="O132" s="106"/>
      <c r="P132" s="83"/>
      <c r="Q132" s="99"/>
      <c r="R132" s="67"/>
      <c r="S132" s="67"/>
      <c r="T132" s="67"/>
      <c r="U132" s="67"/>
      <c r="V132" s="67"/>
      <c r="W132" s="67"/>
      <c r="X132" s="67"/>
      <c r="Y132" s="67"/>
      <c r="Z132" s="112"/>
      <c r="AA132" s="67"/>
      <c r="AB132" s="67"/>
      <c r="AC132" s="67"/>
      <c r="AD132" s="67"/>
    </row>
    <row r="133" s="56" customFormat="1" ht="118.5" customHeight="1" spans="4:30">
      <c r="D133" s="46">
        <v>128</v>
      </c>
      <c r="E133" s="46">
        <v>2021</v>
      </c>
      <c r="F133" s="66" t="s">
        <v>576</v>
      </c>
      <c r="G133" s="46" t="s">
        <v>519</v>
      </c>
      <c r="H133" s="46" t="s">
        <v>366</v>
      </c>
      <c r="I133" s="106" t="s">
        <v>577</v>
      </c>
      <c r="J133" s="46" t="s">
        <v>243</v>
      </c>
      <c r="K133" s="46" t="s">
        <v>260</v>
      </c>
      <c r="L133" s="46" t="s">
        <v>578</v>
      </c>
      <c r="M133" s="46" t="s">
        <v>905</v>
      </c>
      <c r="N133" s="106" t="s">
        <v>565</v>
      </c>
      <c r="O133" s="106" t="s">
        <v>580</v>
      </c>
      <c r="P133" s="82">
        <f t="shared" ref="P133:P139" si="15">Q133+R133</f>
        <v>2526566.91</v>
      </c>
      <c r="Q133" s="98">
        <f>1126566.91+1400000</f>
        <v>2526566.91</v>
      </c>
      <c r="R133" s="66"/>
      <c r="S133" s="66"/>
      <c r="T133" s="66" t="s">
        <v>254</v>
      </c>
      <c r="U133" s="66" t="s">
        <v>256</v>
      </c>
      <c r="V133" s="66" t="s">
        <v>256</v>
      </c>
      <c r="W133" s="66" t="s">
        <v>256</v>
      </c>
      <c r="X133" s="66" t="s">
        <v>256</v>
      </c>
      <c r="Y133" s="66" t="s">
        <v>257</v>
      </c>
      <c r="Z133" s="111" t="s">
        <v>565</v>
      </c>
      <c r="AA133" s="66" t="s">
        <v>256</v>
      </c>
      <c r="AB133" s="66" t="s">
        <v>256</v>
      </c>
      <c r="AC133" s="66" t="s">
        <v>255</v>
      </c>
      <c r="AD133" s="66" t="s">
        <v>1001</v>
      </c>
    </row>
    <row r="134" s="56" customFormat="1" ht="118.5" customHeight="1" spans="4:30">
      <c r="D134" s="46">
        <v>129</v>
      </c>
      <c r="E134" s="46">
        <v>2022</v>
      </c>
      <c r="F134" s="67"/>
      <c r="G134" s="46"/>
      <c r="H134" s="46"/>
      <c r="I134" s="106"/>
      <c r="J134" s="46"/>
      <c r="K134" s="46"/>
      <c r="L134" s="46"/>
      <c r="M134" s="46"/>
      <c r="N134" s="106"/>
      <c r="O134" s="106"/>
      <c r="P134" s="83"/>
      <c r="Q134" s="99"/>
      <c r="R134" s="67"/>
      <c r="S134" s="67"/>
      <c r="T134" s="67"/>
      <c r="U134" s="67"/>
      <c r="V134" s="67"/>
      <c r="W134" s="67"/>
      <c r="X134" s="67"/>
      <c r="Y134" s="67"/>
      <c r="Z134" s="112"/>
      <c r="AA134" s="67"/>
      <c r="AB134" s="67"/>
      <c r="AC134" s="67"/>
      <c r="AD134" s="67"/>
    </row>
    <row r="135" s="56" customFormat="1" ht="91.5" customHeight="1" spans="4:30">
      <c r="D135" s="46">
        <v>130</v>
      </c>
      <c r="E135" s="46">
        <v>2021</v>
      </c>
      <c r="F135" s="66" t="s">
        <v>581</v>
      </c>
      <c r="G135" s="46" t="s">
        <v>519</v>
      </c>
      <c r="H135" s="46" t="s">
        <v>366</v>
      </c>
      <c r="I135" s="46" t="s">
        <v>582</v>
      </c>
      <c r="J135" s="46" t="s">
        <v>243</v>
      </c>
      <c r="K135" s="46" t="s">
        <v>260</v>
      </c>
      <c r="L135" s="46" t="s">
        <v>583</v>
      </c>
      <c r="M135" s="46" t="s">
        <v>907</v>
      </c>
      <c r="N135" s="106" t="s">
        <v>549</v>
      </c>
      <c r="O135" s="106" t="s">
        <v>585</v>
      </c>
      <c r="P135" s="82">
        <f t="shared" si="15"/>
        <v>1939764.65</v>
      </c>
      <c r="Q135" s="98">
        <f>898283.1+1041481.55</f>
        <v>1939764.65</v>
      </c>
      <c r="R135" s="66"/>
      <c r="S135" s="66"/>
      <c r="T135" s="66" t="s">
        <v>254</v>
      </c>
      <c r="U135" s="66" t="s">
        <v>256</v>
      </c>
      <c r="V135" s="66" t="s">
        <v>256</v>
      </c>
      <c r="W135" s="66" t="s">
        <v>256</v>
      </c>
      <c r="X135" s="66" t="s">
        <v>256</v>
      </c>
      <c r="Y135" s="66" t="s">
        <v>257</v>
      </c>
      <c r="Z135" s="111" t="s">
        <v>549</v>
      </c>
      <c r="AA135" s="66" t="s">
        <v>256</v>
      </c>
      <c r="AB135" s="66" t="s">
        <v>256</v>
      </c>
      <c r="AC135" s="66" t="s">
        <v>255</v>
      </c>
      <c r="AD135" s="66" t="s">
        <v>1001</v>
      </c>
    </row>
    <row r="136" s="56" customFormat="1" ht="91.5" customHeight="1" spans="4:30">
      <c r="D136" s="46">
        <v>131</v>
      </c>
      <c r="E136" s="46">
        <v>2022</v>
      </c>
      <c r="F136" s="67"/>
      <c r="G136" s="46"/>
      <c r="H136" s="46"/>
      <c r="I136" s="46"/>
      <c r="J136" s="46"/>
      <c r="K136" s="46"/>
      <c r="L136" s="46"/>
      <c r="M136" s="46"/>
      <c r="N136" s="106"/>
      <c r="O136" s="106"/>
      <c r="P136" s="83"/>
      <c r="Q136" s="99"/>
      <c r="R136" s="67"/>
      <c r="S136" s="67"/>
      <c r="T136" s="67"/>
      <c r="U136" s="67"/>
      <c r="V136" s="67"/>
      <c r="W136" s="67"/>
      <c r="X136" s="67"/>
      <c r="Y136" s="67"/>
      <c r="Z136" s="112"/>
      <c r="AA136" s="67"/>
      <c r="AB136" s="67"/>
      <c r="AC136" s="67"/>
      <c r="AD136" s="67"/>
    </row>
    <row r="137" s="56" customFormat="1" ht="49.5" customHeight="1" spans="4:30">
      <c r="D137" s="46">
        <v>132</v>
      </c>
      <c r="E137" s="46">
        <v>2021</v>
      </c>
      <c r="F137" s="66" t="s">
        <v>586</v>
      </c>
      <c r="G137" s="66" t="s">
        <v>519</v>
      </c>
      <c r="H137" s="66" t="s">
        <v>366</v>
      </c>
      <c r="I137" s="66" t="s">
        <v>587</v>
      </c>
      <c r="J137" s="66" t="s">
        <v>243</v>
      </c>
      <c r="K137" s="66" t="s">
        <v>260</v>
      </c>
      <c r="L137" s="66" t="s">
        <v>588</v>
      </c>
      <c r="M137" s="66" t="s">
        <v>898</v>
      </c>
      <c r="N137" s="66" t="s">
        <v>565</v>
      </c>
      <c r="O137" s="66" t="s">
        <v>590</v>
      </c>
      <c r="P137" s="82">
        <f t="shared" si="15"/>
        <v>1280241.12</v>
      </c>
      <c r="Q137" s="98">
        <f>841438+438803.12</f>
        <v>1280241.12</v>
      </c>
      <c r="R137" s="66"/>
      <c r="S137" s="66"/>
      <c r="T137" s="66" t="s">
        <v>254</v>
      </c>
      <c r="U137" s="66" t="s">
        <v>256</v>
      </c>
      <c r="V137" s="66" t="s">
        <v>256</v>
      </c>
      <c r="W137" s="66" t="s">
        <v>256</v>
      </c>
      <c r="X137" s="66" t="s">
        <v>256</v>
      </c>
      <c r="Y137" s="66" t="s">
        <v>257</v>
      </c>
      <c r="Z137" s="66" t="s">
        <v>565</v>
      </c>
      <c r="AA137" s="66" t="s">
        <v>256</v>
      </c>
      <c r="AB137" s="66" t="s">
        <v>256</v>
      </c>
      <c r="AC137" s="66" t="s">
        <v>270</v>
      </c>
      <c r="AD137" s="66" t="s">
        <v>999</v>
      </c>
    </row>
    <row r="138" s="56" customFormat="1" ht="49.5" customHeight="1" spans="4:30">
      <c r="D138" s="46">
        <v>133</v>
      </c>
      <c r="E138" s="46">
        <v>2022</v>
      </c>
      <c r="F138" s="67"/>
      <c r="G138" s="67"/>
      <c r="H138" s="67"/>
      <c r="I138" s="67"/>
      <c r="J138" s="67"/>
      <c r="K138" s="67"/>
      <c r="L138" s="67"/>
      <c r="M138" s="67"/>
      <c r="N138" s="67"/>
      <c r="O138" s="67"/>
      <c r="P138" s="83"/>
      <c r="Q138" s="99"/>
      <c r="R138" s="67"/>
      <c r="S138" s="67"/>
      <c r="T138" s="67"/>
      <c r="U138" s="67"/>
      <c r="V138" s="67"/>
      <c r="W138" s="67"/>
      <c r="X138" s="67"/>
      <c r="Y138" s="67"/>
      <c r="Z138" s="67"/>
      <c r="AA138" s="67"/>
      <c r="AB138" s="67"/>
      <c r="AC138" s="67"/>
      <c r="AD138" s="67"/>
    </row>
    <row r="139" s="56" customFormat="1" ht="49.5" customHeight="1" spans="4:30">
      <c r="D139" s="46">
        <v>134</v>
      </c>
      <c r="E139" s="46">
        <v>2021</v>
      </c>
      <c r="F139" s="66" t="s">
        <v>591</v>
      </c>
      <c r="G139" s="66" t="s">
        <v>519</v>
      </c>
      <c r="H139" s="66" t="s">
        <v>366</v>
      </c>
      <c r="I139" s="66" t="s">
        <v>592</v>
      </c>
      <c r="J139" s="66" t="s">
        <v>243</v>
      </c>
      <c r="K139" s="66" t="s">
        <v>260</v>
      </c>
      <c r="L139" s="66" t="s">
        <v>593</v>
      </c>
      <c r="M139" s="66" t="s">
        <v>899</v>
      </c>
      <c r="N139" s="66" t="s">
        <v>549</v>
      </c>
      <c r="O139" s="66" t="s">
        <v>595</v>
      </c>
      <c r="P139" s="82">
        <f t="shared" si="15"/>
        <v>1892702.35</v>
      </c>
      <c r="Q139" s="98">
        <f>1183034+709668.35</f>
        <v>1892702.35</v>
      </c>
      <c r="R139" s="66"/>
      <c r="S139" s="66"/>
      <c r="T139" s="66" t="s">
        <v>254</v>
      </c>
      <c r="U139" s="66" t="s">
        <v>256</v>
      </c>
      <c r="V139" s="66" t="s">
        <v>256</v>
      </c>
      <c r="W139" s="66" t="s">
        <v>256</v>
      </c>
      <c r="X139" s="66" t="s">
        <v>256</v>
      </c>
      <c r="Y139" s="66" t="s">
        <v>257</v>
      </c>
      <c r="Z139" s="66" t="s">
        <v>549</v>
      </c>
      <c r="AA139" s="66" t="s">
        <v>256</v>
      </c>
      <c r="AB139" s="66" t="s">
        <v>256</v>
      </c>
      <c r="AC139" s="66" t="s">
        <v>270</v>
      </c>
      <c r="AD139" s="66" t="s">
        <v>999</v>
      </c>
    </row>
    <row r="140" s="56" customFormat="1" ht="49.5" customHeight="1" spans="4:30">
      <c r="D140" s="46">
        <v>135</v>
      </c>
      <c r="E140" s="46">
        <v>2022</v>
      </c>
      <c r="F140" s="67"/>
      <c r="G140" s="67"/>
      <c r="H140" s="67"/>
      <c r="I140" s="67"/>
      <c r="J140" s="67"/>
      <c r="K140" s="67"/>
      <c r="L140" s="67"/>
      <c r="M140" s="67"/>
      <c r="N140" s="67"/>
      <c r="O140" s="67"/>
      <c r="P140" s="83"/>
      <c r="Q140" s="99"/>
      <c r="R140" s="67"/>
      <c r="S140" s="67"/>
      <c r="T140" s="67"/>
      <c r="U140" s="67"/>
      <c r="V140" s="67"/>
      <c r="W140" s="67"/>
      <c r="X140" s="67"/>
      <c r="Y140" s="67"/>
      <c r="Z140" s="67"/>
      <c r="AA140" s="67"/>
      <c r="AB140" s="67"/>
      <c r="AC140" s="67"/>
      <c r="AD140" s="67"/>
    </row>
    <row r="141" s="56" customFormat="1" ht="49.5" customHeight="1" spans="4:30">
      <c r="D141" s="46">
        <v>136</v>
      </c>
      <c r="E141" s="46">
        <v>2022</v>
      </c>
      <c r="F141" s="65" t="s">
        <v>900</v>
      </c>
      <c r="G141" s="46" t="s">
        <v>519</v>
      </c>
      <c r="H141" s="65" t="s">
        <v>366</v>
      </c>
      <c r="I141" s="84" t="s">
        <v>901</v>
      </c>
      <c r="J141" s="65" t="s">
        <v>243</v>
      </c>
      <c r="K141" s="46" t="s">
        <v>424</v>
      </c>
      <c r="L141" s="65" t="s">
        <v>902</v>
      </c>
      <c r="M141" s="46" t="s">
        <v>903</v>
      </c>
      <c r="N141" s="65" t="s">
        <v>904</v>
      </c>
      <c r="O141" s="65" t="s">
        <v>904</v>
      </c>
      <c r="P141" s="100">
        <f>Q141+R141+S141</f>
        <v>5400000</v>
      </c>
      <c r="Q141" s="100">
        <v>5400000</v>
      </c>
      <c r="R141" s="94"/>
      <c r="S141" s="95"/>
      <c r="T141" s="46" t="s">
        <v>256</v>
      </c>
      <c r="U141" s="46" t="s">
        <v>256</v>
      </c>
      <c r="V141" s="46" t="s">
        <v>256</v>
      </c>
      <c r="W141" s="46" t="s">
        <v>256</v>
      </c>
      <c r="X141" s="46" t="s">
        <v>256</v>
      </c>
      <c r="Y141" s="46" t="s">
        <v>256</v>
      </c>
      <c r="Z141" s="46" t="s">
        <v>256</v>
      </c>
      <c r="AA141" s="46" t="s">
        <v>256</v>
      </c>
      <c r="AB141" s="46" t="s">
        <v>256</v>
      </c>
      <c r="AC141" s="65" t="s">
        <v>255</v>
      </c>
      <c r="AD141" s="65" t="s">
        <v>697</v>
      </c>
    </row>
    <row r="142" s="56" customFormat="1" ht="78" customHeight="1" spans="4:30">
      <c r="D142" s="46">
        <v>137</v>
      </c>
      <c r="E142" s="46">
        <v>2021</v>
      </c>
      <c r="F142" s="46" t="s">
        <v>596</v>
      </c>
      <c r="G142" s="46" t="s">
        <v>366</v>
      </c>
      <c r="H142" s="46" t="s">
        <v>597</v>
      </c>
      <c r="I142" s="78" t="s">
        <v>598</v>
      </c>
      <c r="J142" s="46" t="s">
        <v>243</v>
      </c>
      <c r="K142" s="46" t="s">
        <v>260</v>
      </c>
      <c r="L142" s="78" t="s">
        <v>599</v>
      </c>
      <c r="M142" s="46" t="s">
        <v>600</v>
      </c>
      <c r="N142" s="46" t="s">
        <v>601</v>
      </c>
      <c r="O142" s="46" t="s">
        <v>601</v>
      </c>
      <c r="P142" s="79">
        <f t="shared" si="1"/>
        <v>1046816.52</v>
      </c>
      <c r="Q142" s="92">
        <v>1046816.52</v>
      </c>
      <c r="R142" s="93"/>
      <c r="S142" s="93"/>
      <c r="T142" s="46" t="s">
        <v>254</v>
      </c>
      <c r="U142" s="46" t="s">
        <v>256</v>
      </c>
      <c r="V142" s="46" t="s">
        <v>256</v>
      </c>
      <c r="W142" s="46" t="s">
        <v>256</v>
      </c>
      <c r="X142" s="46" t="s">
        <v>256</v>
      </c>
      <c r="Y142" s="46" t="s">
        <v>256</v>
      </c>
      <c r="Z142" s="46" t="s">
        <v>256</v>
      </c>
      <c r="AA142" s="46" t="s">
        <v>256</v>
      </c>
      <c r="AB142" s="46" t="s">
        <v>256</v>
      </c>
      <c r="AC142" s="46" t="s">
        <v>270</v>
      </c>
      <c r="AD142" s="46" t="s">
        <v>993</v>
      </c>
    </row>
    <row r="143" ht="180" customHeight="1" spans="4:30">
      <c r="D143" s="113" t="s">
        <v>1002</v>
      </c>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row>
  </sheetData>
  <autoFilter ref="A5:AD143"/>
  <mergeCells count="566">
    <mergeCell ref="D1:F1"/>
    <mergeCell ref="D2:AD2"/>
    <mergeCell ref="D3:F3"/>
    <mergeCell ref="W3:AD3"/>
    <mergeCell ref="J4:K4"/>
    <mergeCell ref="P4:R4"/>
    <mergeCell ref="U4:X4"/>
    <mergeCell ref="Y4:Z4"/>
    <mergeCell ref="AA4:AB4"/>
    <mergeCell ref="D143:AD143"/>
    <mergeCell ref="D4:D5"/>
    <mergeCell ref="E4:E5"/>
    <mergeCell ref="E54:E55"/>
    <mergeCell ref="F4:F5"/>
    <mergeCell ref="F24:F26"/>
    <mergeCell ref="F27:F29"/>
    <mergeCell ref="F31:F32"/>
    <mergeCell ref="F43:F46"/>
    <mergeCell ref="F54:F55"/>
    <mergeCell ref="F90:F97"/>
    <mergeCell ref="F105:F118"/>
    <mergeCell ref="F119:F126"/>
    <mergeCell ref="F127:F132"/>
    <mergeCell ref="F133:F134"/>
    <mergeCell ref="F135:F136"/>
    <mergeCell ref="F137:F138"/>
    <mergeCell ref="F139:F140"/>
    <mergeCell ref="G4:G5"/>
    <mergeCell ref="G19:G20"/>
    <mergeCell ref="G21:G22"/>
    <mergeCell ref="G31:G32"/>
    <mergeCell ref="G84:G85"/>
    <mergeCell ref="G86:G87"/>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H4:H5"/>
    <mergeCell ref="H19:H20"/>
    <mergeCell ref="H21:H22"/>
    <mergeCell ref="H84:H85"/>
    <mergeCell ref="H86:H87"/>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I4:I5"/>
    <mergeCell ref="I19:I20"/>
    <mergeCell ref="I21:I22"/>
    <mergeCell ref="I84:I85"/>
    <mergeCell ref="I86:I87"/>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J19:J20"/>
    <mergeCell ref="J21:J22"/>
    <mergeCell ref="J84:J85"/>
    <mergeCell ref="J86:J87"/>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K19:K20"/>
    <mergeCell ref="K21:K22"/>
    <mergeCell ref="K84:K85"/>
    <mergeCell ref="K86:K87"/>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L4:L5"/>
    <mergeCell ref="L19:L20"/>
    <mergeCell ref="L21:L22"/>
    <mergeCell ref="L84:L85"/>
    <mergeCell ref="L86:L87"/>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M4:M5"/>
    <mergeCell ref="M19:M20"/>
    <mergeCell ref="M21:M22"/>
    <mergeCell ref="M84:M85"/>
    <mergeCell ref="M86:M87"/>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N4:N5"/>
    <mergeCell ref="N19:N20"/>
    <mergeCell ref="N21:N22"/>
    <mergeCell ref="N84:N85"/>
    <mergeCell ref="N86:N87"/>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O4:O5"/>
    <mergeCell ref="O19:O20"/>
    <mergeCell ref="O21:O22"/>
    <mergeCell ref="O84:O85"/>
    <mergeCell ref="O86:O87"/>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P19:P20"/>
    <mergeCell ref="P21:P22"/>
    <mergeCell ref="P84:P85"/>
    <mergeCell ref="P86:P87"/>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Q19:Q20"/>
    <mergeCell ref="Q21:Q22"/>
    <mergeCell ref="Q84:Q85"/>
    <mergeCell ref="Q86:Q87"/>
    <mergeCell ref="Q105:Q106"/>
    <mergeCell ref="Q107:Q108"/>
    <mergeCell ref="Q109:Q110"/>
    <mergeCell ref="Q111:Q112"/>
    <mergeCell ref="Q113:Q114"/>
    <mergeCell ref="Q115:Q116"/>
    <mergeCell ref="Q117:Q118"/>
    <mergeCell ref="Q119:Q120"/>
    <mergeCell ref="Q121:Q122"/>
    <mergeCell ref="Q123:Q124"/>
    <mergeCell ref="Q125:Q126"/>
    <mergeCell ref="Q127:Q128"/>
    <mergeCell ref="Q129:Q130"/>
    <mergeCell ref="Q131:Q132"/>
    <mergeCell ref="Q133:Q134"/>
    <mergeCell ref="Q135:Q136"/>
    <mergeCell ref="Q137:Q138"/>
    <mergeCell ref="Q139:Q140"/>
    <mergeCell ref="R19:R20"/>
    <mergeCell ref="R21:R22"/>
    <mergeCell ref="R84:R85"/>
    <mergeCell ref="R86:R87"/>
    <mergeCell ref="R105:R106"/>
    <mergeCell ref="R107:R108"/>
    <mergeCell ref="R109:R110"/>
    <mergeCell ref="R111:R112"/>
    <mergeCell ref="R113:R114"/>
    <mergeCell ref="R115:R116"/>
    <mergeCell ref="R117:R118"/>
    <mergeCell ref="R119:R120"/>
    <mergeCell ref="R121:R122"/>
    <mergeCell ref="R123:R124"/>
    <mergeCell ref="R125:R126"/>
    <mergeCell ref="R127:R128"/>
    <mergeCell ref="R129:R130"/>
    <mergeCell ref="R131:R132"/>
    <mergeCell ref="R133:R134"/>
    <mergeCell ref="R135:R136"/>
    <mergeCell ref="R137:R138"/>
    <mergeCell ref="R139:R140"/>
    <mergeCell ref="S4:S5"/>
    <mergeCell ref="S19:S20"/>
    <mergeCell ref="S21:S22"/>
    <mergeCell ref="S84:S85"/>
    <mergeCell ref="S86:S87"/>
    <mergeCell ref="S105:S106"/>
    <mergeCell ref="S107:S108"/>
    <mergeCell ref="S109:S110"/>
    <mergeCell ref="S111:S112"/>
    <mergeCell ref="S113:S114"/>
    <mergeCell ref="S115:S116"/>
    <mergeCell ref="S117:S118"/>
    <mergeCell ref="S119:S120"/>
    <mergeCell ref="S121:S122"/>
    <mergeCell ref="S123:S124"/>
    <mergeCell ref="S125:S126"/>
    <mergeCell ref="S127:S128"/>
    <mergeCell ref="S129:S130"/>
    <mergeCell ref="S131:S132"/>
    <mergeCell ref="S133:S134"/>
    <mergeCell ref="S135:S136"/>
    <mergeCell ref="S137:S138"/>
    <mergeCell ref="S139:S140"/>
    <mergeCell ref="T19:T20"/>
    <mergeCell ref="T21:T22"/>
    <mergeCell ref="T84:T85"/>
    <mergeCell ref="T86:T87"/>
    <mergeCell ref="T105:T106"/>
    <mergeCell ref="T107:T108"/>
    <mergeCell ref="T109:T110"/>
    <mergeCell ref="T111:T112"/>
    <mergeCell ref="T113:T114"/>
    <mergeCell ref="T115:T116"/>
    <mergeCell ref="T117:T118"/>
    <mergeCell ref="T119:T120"/>
    <mergeCell ref="T121:T122"/>
    <mergeCell ref="T123:T124"/>
    <mergeCell ref="T125:T126"/>
    <mergeCell ref="T127:T128"/>
    <mergeCell ref="T129:T130"/>
    <mergeCell ref="T131:T132"/>
    <mergeCell ref="T133:T134"/>
    <mergeCell ref="T135:T136"/>
    <mergeCell ref="T137:T138"/>
    <mergeCell ref="T139:T140"/>
    <mergeCell ref="U19:U20"/>
    <mergeCell ref="U21:U22"/>
    <mergeCell ref="U84:U85"/>
    <mergeCell ref="U86:U87"/>
    <mergeCell ref="U105:U106"/>
    <mergeCell ref="U107:U108"/>
    <mergeCell ref="U109:U110"/>
    <mergeCell ref="U111:U112"/>
    <mergeCell ref="U113:U114"/>
    <mergeCell ref="U115:U116"/>
    <mergeCell ref="U117:U118"/>
    <mergeCell ref="U119:U120"/>
    <mergeCell ref="U121:U122"/>
    <mergeCell ref="U123:U124"/>
    <mergeCell ref="U125:U126"/>
    <mergeCell ref="U127:U128"/>
    <mergeCell ref="U129:U130"/>
    <mergeCell ref="U131:U132"/>
    <mergeCell ref="U133:U134"/>
    <mergeCell ref="U135:U136"/>
    <mergeCell ref="U137:U138"/>
    <mergeCell ref="U139:U140"/>
    <mergeCell ref="V19:V20"/>
    <mergeCell ref="V21:V22"/>
    <mergeCell ref="V84:V85"/>
    <mergeCell ref="V86:V87"/>
    <mergeCell ref="V105:V106"/>
    <mergeCell ref="V107:V108"/>
    <mergeCell ref="V109:V110"/>
    <mergeCell ref="V111:V112"/>
    <mergeCell ref="V113:V114"/>
    <mergeCell ref="V115:V116"/>
    <mergeCell ref="V117:V118"/>
    <mergeCell ref="V119:V120"/>
    <mergeCell ref="V121:V122"/>
    <mergeCell ref="V123:V124"/>
    <mergeCell ref="V125:V126"/>
    <mergeCell ref="V127:V128"/>
    <mergeCell ref="V129:V130"/>
    <mergeCell ref="V131:V132"/>
    <mergeCell ref="V133:V134"/>
    <mergeCell ref="V135:V136"/>
    <mergeCell ref="V137:V138"/>
    <mergeCell ref="V139:V140"/>
    <mergeCell ref="W19:W20"/>
    <mergeCell ref="W21:W22"/>
    <mergeCell ref="W84:W85"/>
    <mergeCell ref="W86:W87"/>
    <mergeCell ref="W105:W106"/>
    <mergeCell ref="W107:W108"/>
    <mergeCell ref="W109:W110"/>
    <mergeCell ref="W111:W112"/>
    <mergeCell ref="W113:W114"/>
    <mergeCell ref="W115:W116"/>
    <mergeCell ref="W117:W118"/>
    <mergeCell ref="W119:W120"/>
    <mergeCell ref="W121:W122"/>
    <mergeCell ref="W123:W124"/>
    <mergeCell ref="W125:W126"/>
    <mergeCell ref="W127:W128"/>
    <mergeCell ref="W129:W130"/>
    <mergeCell ref="W131:W132"/>
    <mergeCell ref="W133:W134"/>
    <mergeCell ref="W135:W136"/>
    <mergeCell ref="W137:W138"/>
    <mergeCell ref="W139:W140"/>
    <mergeCell ref="X19:X20"/>
    <mergeCell ref="X21:X22"/>
    <mergeCell ref="X84:X85"/>
    <mergeCell ref="X86:X87"/>
    <mergeCell ref="X105:X106"/>
    <mergeCell ref="X107:X108"/>
    <mergeCell ref="X109:X110"/>
    <mergeCell ref="X111:X112"/>
    <mergeCell ref="X113:X114"/>
    <mergeCell ref="X115:X116"/>
    <mergeCell ref="X117:X118"/>
    <mergeCell ref="X119:X120"/>
    <mergeCell ref="X121:X122"/>
    <mergeCell ref="X123:X124"/>
    <mergeCell ref="X125:X126"/>
    <mergeCell ref="X127:X128"/>
    <mergeCell ref="X129:X130"/>
    <mergeCell ref="X131:X132"/>
    <mergeCell ref="X133:X134"/>
    <mergeCell ref="X135:X136"/>
    <mergeCell ref="X137:X138"/>
    <mergeCell ref="X139:X140"/>
    <mergeCell ref="Y19:Y20"/>
    <mergeCell ref="Y21:Y22"/>
    <mergeCell ref="Y84:Y85"/>
    <mergeCell ref="Y86:Y87"/>
    <mergeCell ref="Y105:Y106"/>
    <mergeCell ref="Y107:Y108"/>
    <mergeCell ref="Y109:Y110"/>
    <mergeCell ref="Y111:Y112"/>
    <mergeCell ref="Y113:Y114"/>
    <mergeCell ref="Y115:Y116"/>
    <mergeCell ref="Y117:Y118"/>
    <mergeCell ref="Y119:Y120"/>
    <mergeCell ref="Y121:Y122"/>
    <mergeCell ref="Y123:Y124"/>
    <mergeCell ref="Y125:Y126"/>
    <mergeCell ref="Y127:Y128"/>
    <mergeCell ref="Y129:Y130"/>
    <mergeCell ref="Y131:Y132"/>
    <mergeCell ref="Y133:Y134"/>
    <mergeCell ref="Y135:Y136"/>
    <mergeCell ref="Y137:Y138"/>
    <mergeCell ref="Y139:Y140"/>
    <mergeCell ref="Z19:Z20"/>
    <mergeCell ref="Z21:Z22"/>
    <mergeCell ref="Z84:Z85"/>
    <mergeCell ref="Z86:Z87"/>
    <mergeCell ref="Z105:Z106"/>
    <mergeCell ref="Z107:Z108"/>
    <mergeCell ref="Z109:Z110"/>
    <mergeCell ref="Z111:Z112"/>
    <mergeCell ref="Z113:Z114"/>
    <mergeCell ref="Z115:Z116"/>
    <mergeCell ref="Z117:Z118"/>
    <mergeCell ref="Z119:Z120"/>
    <mergeCell ref="Z121:Z122"/>
    <mergeCell ref="Z123:Z124"/>
    <mergeCell ref="Z125:Z126"/>
    <mergeCell ref="Z127:Z128"/>
    <mergeCell ref="Z129:Z130"/>
    <mergeCell ref="Z131:Z132"/>
    <mergeCell ref="Z133:Z134"/>
    <mergeCell ref="Z135:Z136"/>
    <mergeCell ref="Z137:Z138"/>
    <mergeCell ref="Z139:Z140"/>
    <mergeCell ref="AA19:AA20"/>
    <mergeCell ref="AA21:AA22"/>
    <mergeCell ref="AA84:AA85"/>
    <mergeCell ref="AA86:AA87"/>
    <mergeCell ref="AA105:AA106"/>
    <mergeCell ref="AA107:AA108"/>
    <mergeCell ref="AA109:AA110"/>
    <mergeCell ref="AA111:AA112"/>
    <mergeCell ref="AA113:AA114"/>
    <mergeCell ref="AA115:AA116"/>
    <mergeCell ref="AA117:AA118"/>
    <mergeCell ref="AA119:AA120"/>
    <mergeCell ref="AA121:AA122"/>
    <mergeCell ref="AA123:AA124"/>
    <mergeCell ref="AA125:AA126"/>
    <mergeCell ref="AA127:AA128"/>
    <mergeCell ref="AA129:AA130"/>
    <mergeCell ref="AA131:AA132"/>
    <mergeCell ref="AA133:AA134"/>
    <mergeCell ref="AA135:AA136"/>
    <mergeCell ref="AA137:AA138"/>
    <mergeCell ref="AA139:AA140"/>
    <mergeCell ref="AB19:AB20"/>
    <mergeCell ref="AB21:AB22"/>
    <mergeCell ref="AB84:AB85"/>
    <mergeCell ref="AB86:AB87"/>
    <mergeCell ref="AB105:AB106"/>
    <mergeCell ref="AB107:AB108"/>
    <mergeCell ref="AB109:AB110"/>
    <mergeCell ref="AB111:AB112"/>
    <mergeCell ref="AB113:AB114"/>
    <mergeCell ref="AB115:AB116"/>
    <mergeCell ref="AB117:AB118"/>
    <mergeCell ref="AB119:AB120"/>
    <mergeCell ref="AB121:AB122"/>
    <mergeCell ref="AB123:AB124"/>
    <mergeCell ref="AB125:AB126"/>
    <mergeCell ref="AB127:AB128"/>
    <mergeCell ref="AB129:AB130"/>
    <mergeCell ref="AB131:AB132"/>
    <mergeCell ref="AB133:AB134"/>
    <mergeCell ref="AB135:AB136"/>
    <mergeCell ref="AB137:AB138"/>
    <mergeCell ref="AB139:AB140"/>
    <mergeCell ref="AC4:AC5"/>
    <mergeCell ref="AC19:AC20"/>
    <mergeCell ref="AC21:AC22"/>
    <mergeCell ref="AC84:AC85"/>
    <mergeCell ref="AC86:AC87"/>
    <mergeCell ref="AC105:AC106"/>
    <mergeCell ref="AC107:AC108"/>
    <mergeCell ref="AC109:AC110"/>
    <mergeCell ref="AC111:AC112"/>
    <mergeCell ref="AC113:AC114"/>
    <mergeCell ref="AC115:AC116"/>
    <mergeCell ref="AC117:AC118"/>
    <mergeCell ref="AC119:AC120"/>
    <mergeCell ref="AC121:AC122"/>
    <mergeCell ref="AC123:AC124"/>
    <mergeCell ref="AC125:AC126"/>
    <mergeCell ref="AC127:AC128"/>
    <mergeCell ref="AC129:AC130"/>
    <mergeCell ref="AC131:AC132"/>
    <mergeCell ref="AC133:AC134"/>
    <mergeCell ref="AC135:AC136"/>
    <mergeCell ref="AC137:AC138"/>
    <mergeCell ref="AC139:AC140"/>
    <mergeCell ref="AD4:AD5"/>
    <mergeCell ref="AD19:AD20"/>
    <mergeCell ref="AD21:AD22"/>
    <mergeCell ref="AD84:AD85"/>
    <mergeCell ref="AD86:AD87"/>
    <mergeCell ref="AD105:AD106"/>
    <mergeCell ref="AD107:AD108"/>
    <mergeCell ref="AD109:AD110"/>
    <mergeCell ref="AD111:AD112"/>
    <mergeCell ref="AD113:AD114"/>
    <mergeCell ref="AD115:AD116"/>
    <mergeCell ref="AD117:AD118"/>
    <mergeCell ref="AD119:AD120"/>
    <mergeCell ref="AD121:AD122"/>
    <mergeCell ref="AD123:AD124"/>
    <mergeCell ref="AD125:AD126"/>
    <mergeCell ref="AD127:AD128"/>
    <mergeCell ref="AD129:AD130"/>
    <mergeCell ref="AD131:AD132"/>
    <mergeCell ref="AD133:AD134"/>
    <mergeCell ref="AD135:AD136"/>
    <mergeCell ref="AD137:AD138"/>
    <mergeCell ref="AD139:AD140"/>
  </mergeCells>
  <dataValidations count="5">
    <dataValidation type="list" allowBlank="1" showInputMessage="1" showErrorMessage="1" sqref="J21 J86 J107 J109 J111 J113 J115 J117 J119 J121 J123 J125 J127 J129 J131 J133 J135 J137 J139 J6:J19 J23:J84 J88:J105 J141:J142">
      <formula1>项目大类</formula1>
    </dataValidation>
    <dataValidation type="list" allowBlank="1" showInputMessage="1" showErrorMessage="1" sqref="K6 K21 K23 K60 K82 K84 K86 K142 K11:K14 K18:K19 K35:K49 K56:K57 K64:K66 K88:K97">
      <formula1>INDIRECT($J6)</formula1>
    </dataValidation>
    <dataValidation type="list" allowBlank="1" showInputMessage="1" showErrorMessage="1" sqref="K7 K8 K9 K10 K15 K67 K98 K107 K109 K111 K113 K115 K117 K127 K129 K131 K133 K135 K137 K139 K16:K17 K24:K34 K50:K55 K58:K59 K70:K81 K100:K105">
      <formula1>INDIRECT($I7)</formula1>
    </dataValidation>
    <dataValidation type="list" allowBlank="1" showInputMessage="1" showErrorMessage="1" sqref="AC21 AC86 AC107 AC109 AC111 AC113 AC115 AC117 AC119 AC121 AC123 AC125 AC127 AC129 AC131 AC133 AC135 AC137 AC139 AC6:AC19 AC23:AC84 AC88:AC105 AC141:AC142">
      <formula1>"是,否,业主单位即资产所有者，无需移交"</formula1>
    </dataValidation>
    <dataValidation type="list" allowBlank="1" showInputMessage="1" showErrorMessage="1" sqref="K119 K121 K123 K125">
      <formula1>INDIRECT(#REF!)</formula1>
    </dataValidation>
  </dataValidations>
  <pageMargins left="0.707638888888889" right="0.707638888888889" top="0.747916666666667" bottom="0.747916666666667" header="0.313888888888889" footer="0.313888888888889"/>
  <pageSetup paperSize="9" scale="1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7">
        <v>151776.57</v>
      </c>
      <c r="C2" s="48">
        <v>0.0587</v>
      </c>
      <c r="D2" s="49">
        <f>D1*C2</f>
        <v>35147.324117</v>
      </c>
      <c r="E2">
        <v>35147.33</v>
      </c>
      <c r="F2">
        <v>35147.324117</v>
      </c>
    </row>
    <row r="3" spans="2:6">
      <c r="B3" s="47">
        <v>300626.44</v>
      </c>
      <c r="C3" s="48">
        <v>0.1162</v>
      </c>
      <c r="D3" s="50">
        <f>D1*C3</f>
        <v>69576.133942</v>
      </c>
      <c r="E3">
        <v>69576.13</v>
      </c>
      <c r="F3">
        <v>69576.133942</v>
      </c>
    </row>
    <row r="4" spans="2:6">
      <c r="B4" s="47">
        <v>217108.13</v>
      </c>
      <c r="C4" s="48">
        <v>0.084</v>
      </c>
      <c r="D4" s="50">
        <f>D1*C4</f>
        <v>50296.00044</v>
      </c>
      <c r="E4">
        <v>50296</v>
      </c>
      <c r="F4">
        <v>50296.00044</v>
      </c>
    </row>
    <row r="5" spans="2:6">
      <c r="B5" s="47">
        <v>195948.44</v>
      </c>
      <c r="C5" s="48">
        <v>0.0758</v>
      </c>
      <c r="D5" s="50">
        <f>D1*C5</f>
        <v>45386.152778</v>
      </c>
      <c r="E5">
        <v>45386.15</v>
      </c>
      <c r="F5">
        <v>45386.152778</v>
      </c>
    </row>
    <row r="6" spans="2:6">
      <c r="B6" s="47">
        <v>276614.49</v>
      </c>
      <c r="C6" s="48">
        <v>0.107</v>
      </c>
      <c r="D6" s="50">
        <f>D1*C6</f>
        <v>64067.52437</v>
      </c>
      <c r="E6">
        <v>64067.52</v>
      </c>
      <c r="F6">
        <v>64067.52437</v>
      </c>
    </row>
    <row r="7" spans="2:6">
      <c r="B7" s="47">
        <v>1247804.11</v>
      </c>
      <c r="C7" s="48">
        <v>0.4825</v>
      </c>
      <c r="D7" s="50">
        <f>D1*C7</f>
        <v>288902.621575</v>
      </c>
      <c r="E7">
        <v>288902.62</v>
      </c>
      <c r="F7">
        <v>288902.621575</v>
      </c>
    </row>
    <row r="8" spans="2:6">
      <c r="B8" s="47">
        <v>196117.44</v>
      </c>
      <c r="C8" s="48">
        <v>0.0758</v>
      </c>
      <c r="D8" s="50">
        <f>D1*C8</f>
        <v>45386.152778</v>
      </c>
      <c r="E8" s="50">
        <v>45386.16</v>
      </c>
      <c r="F8">
        <v>45386.152778</v>
      </c>
    </row>
    <row r="12" spans="2:4">
      <c r="B12" s="18">
        <f>B13+B14+B15+B16+B17</f>
        <v>2117484.45</v>
      </c>
      <c r="D12" s="51">
        <v>527787.2</v>
      </c>
    </row>
    <row r="13" spans="2:5">
      <c r="B13">
        <v>771891.77</v>
      </c>
      <c r="C13" s="48">
        <v>0.3645</v>
      </c>
      <c r="D13" s="49">
        <f>D12*C13</f>
        <v>192378.4344</v>
      </c>
      <c r="E13">
        <v>192378.43</v>
      </c>
    </row>
    <row r="14" spans="2:5">
      <c r="B14">
        <v>307898.4</v>
      </c>
      <c r="C14" s="48">
        <v>0.1454</v>
      </c>
      <c r="D14" s="50">
        <f>D12*C14</f>
        <v>76740.25888</v>
      </c>
      <c r="E14">
        <v>76740.26</v>
      </c>
    </row>
    <row r="15" spans="2:5">
      <c r="B15">
        <v>677095.52</v>
      </c>
      <c r="C15" s="48">
        <v>0.3198</v>
      </c>
      <c r="D15" s="50">
        <f>D12*C15</f>
        <v>168786.34656</v>
      </c>
      <c r="E15">
        <v>168786.35</v>
      </c>
    </row>
    <row r="16" spans="2:5">
      <c r="B16">
        <v>360598.76</v>
      </c>
      <c r="C16" s="48">
        <v>0.1703</v>
      </c>
      <c r="D16" s="50">
        <f>D12*C16</f>
        <v>89882.16016</v>
      </c>
      <c r="E16">
        <v>89882.16</v>
      </c>
    </row>
    <row r="19" spans="2:4">
      <c r="B19" s="52">
        <v>2584164.22</v>
      </c>
      <c r="D19">
        <v>402497.87</v>
      </c>
    </row>
    <row r="20" spans="2:5">
      <c r="B20" s="53">
        <v>1118634.35</v>
      </c>
      <c r="C20" s="48">
        <f>B20/B19</f>
        <v>0.432880519489586</v>
      </c>
      <c r="D20" s="49">
        <f>D19*C20</f>
        <v>174233.487059052</v>
      </c>
      <c r="E20">
        <v>174233.49</v>
      </c>
    </row>
    <row r="21" spans="2:5">
      <c r="B21" s="53">
        <v>1140450.65</v>
      </c>
      <c r="C21" s="48">
        <f>B21/B19</f>
        <v>0.441322823516224</v>
      </c>
      <c r="D21" s="50">
        <f>D19*C21</f>
        <v>177631.496447666</v>
      </c>
      <c r="E21">
        <v>177631.5</v>
      </c>
    </row>
    <row r="22" spans="2:5">
      <c r="B22" s="53">
        <v>325079.22</v>
      </c>
      <c r="C22" s="48">
        <f>B22/B19</f>
        <v>0.125796656994191</v>
      </c>
      <c r="D22" s="50">
        <f>D19*C22</f>
        <v>50632.8864932823</v>
      </c>
      <c r="E22">
        <v>50632.88</v>
      </c>
    </row>
  </sheetData>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4" t="s">
        <v>523</v>
      </c>
      <c r="D3" s="45" t="s">
        <v>1003</v>
      </c>
      <c r="E3" s="13"/>
      <c r="F3" s="13" t="s">
        <v>138</v>
      </c>
      <c r="G3" s="13" t="s">
        <v>1004</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4" t="s">
        <v>523</v>
      </c>
      <c r="D4" s="45" t="s">
        <v>1005</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4" t="s">
        <v>532</v>
      </c>
      <c r="D5" s="45" t="s">
        <v>1006</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4" t="s">
        <v>532</v>
      </c>
      <c r="D6" s="45" t="s">
        <v>1007</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4" t="s">
        <v>532</v>
      </c>
      <c r="D7" s="45" t="s">
        <v>1008</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4" t="s">
        <v>532</v>
      </c>
      <c r="D8" s="45" t="s">
        <v>1009</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4" t="s">
        <v>549</v>
      </c>
      <c r="D9" s="45" t="s">
        <v>1010</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1011</v>
      </c>
      <c r="C10" s="46" t="s">
        <v>554</v>
      </c>
      <c r="D10" s="45" t="s">
        <v>1012</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1013</v>
      </c>
      <c r="C11" s="46" t="s">
        <v>554</v>
      </c>
      <c r="D11" s="45" t="s">
        <v>1014</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1015</v>
      </c>
      <c r="C12" s="46" t="s">
        <v>554</v>
      </c>
      <c r="D12" s="45" t="s">
        <v>1016</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1017</v>
      </c>
      <c r="C13" s="46" t="s">
        <v>565</v>
      </c>
      <c r="D13" s="45" t="s">
        <v>1018</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1019</v>
      </c>
      <c r="C14" s="44" t="s">
        <v>574</v>
      </c>
      <c r="D14" s="45" t="s">
        <v>1020</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1021</v>
      </c>
      <c r="C15" s="44" t="s">
        <v>523</v>
      </c>
      <c r="D15" s="45" t="s">
        <v>1022</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1023</v>
      </c>
      <c r="C16" s="44" t="s">
        <v>523</v>
      </c>
      <c r="D16" s="45" t="s">
        <v>1024</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7638888888889" right="0.707638888888889" top="0.747916666666667" bottom="0.747916666666667" header="0.313888888888889" footer="0.313888888888889"/>
  <pageSetup paperSize="9" scale="1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33" t="s">
        <v>603</v>
      </c>
      <c r="E1" s="33"/>
      <c r="F1" s="33"/>
      <c r="G1" s="33"/>
      <c r="H1" s="34"/>
      <c r="I1" s="33"/>
      <c r="J1" s="33"/>
      <c r="K1" s="34"/>
      <c r="L1" s="34"/>
      <c r="M1" s="34"/>
      <c r="N1" s="34"/>
      <c r="O1" s="34"/>
      <c r="P1" s="34"/>
      <c r="Q1" s="34"/>
      <c r="R1" s="34"/>
      <c r="S1" s="34"/>
      <c r="T1" s="34"/>
      <c r="U1" s="34"/>
      <c r="V1" s="34"/>
      <c r="W1" s="34"/>
      <c r="X1" s="34"/>
      <c r="Y1" s="34"/>
      <c r="Z1" s="34"/>
      <c r="AA1" s="34"/>
      <c r="AB1" s="34"/>
    </row>
    <row r="2" ht="43.9" customHeight="1" spans="4:28">
      <c r="D2" s="3" t="s">
        <v>1025</v>
      </c>
      <c r="E2" s="3"/>
      <c r="F2" s="3"/>
      <c r="G2" s="3"/>
      <c r="H2" s="3"/>
      <c r="I2" s="3"/>
      <c r="J2" s="3"/>
      <c r="K2" s="3"/>
      <c r="L2" s="3"/>
      <c r="M2" s="3"/>
      <c r="N2" s="3"/>
      <c r="O2" s="3"/>
      <c r="P2" s="3"/>
      <c r="Q2" s="3"/>
      <c r="R2" s="3"/>
      <c r="S2" s="3"/>
      <c r="T2" s="3"/>
      <c r="U2" s="3"/>
      <c r="V2" s="3"/>
      <c r="W2" s="3"/>
      <c r="X2" s="3"/>
      <c r="Y2" s="3"/>
      <c r="Z2" s="3"/>
      <c r="AA2" s="3"/>
      <c r="AB2" s="3"/>
    </row>
    <row r="3" ht="24" customHeight="1" spans="4:28">
      <c r="D3" s="35" t="s">
        <v>2</v>
      </c>
      <c r="E3" s="35" t="s">
        <v>213</v>
      </c>
      <c r="F3" s="36" t="s">
        <v>214</v>
      </c>
      <c r="G3" s="36" t="s">
        <v>215</v>
      </c>
      <c r="H3" s="35" t="s">
        <v>216</v>
      </c>
      <c r="I3" s="35" t="s">
        <v>217</v>
      </c>
      <c r="J3" s="35"/>
      <c r="K3" s="36" t="s">
        <v>218</v>
      </c>
      <c r="L3" s="35" t="s">
        <v>219</v>
      </c>
      <c r="M3" s="35" t="s">
        <v>1026</v>
      </c>
      <c r="N3" s="35" t="s">
        <v>221</v>
      </c>
      <c r="O3" s="35" t="s">
        <v>1027</v>
      </c>
      <c r="P3" s="35"/>
      <c r="Q3" s="35"/>
      <c r="R3" s="36" t="s">
        <v>1028</v>
      </c>
      <c r="S3" s="35" t="s">
        <v>224</v>
      </c>
      <c r="T3" s="35" t="s">
        <v>225</v>
      </c>
      <c r="U3" s="35"/>
      <c r="V3" s="35"/>
      <c r="W3" s="35"/>
      <c r="X3" s="35" t="s">
        <v>226</v>
      </c>
      <c r="Y3" s="35"/>
      <c r="Z3" s="35" t="s">
        <v>227</v>
      </c>
      <c r="AA3" s="35"/>
      <c r="AB3" s="35" t="s">
        <v>229</v>
      </c>
    </row>
    <row r="4" ht="46.5" customHeight="1" spans="4:28">
      <c r="D4" s="36"/>
      <c r="E4" s="36"/>
      <c r="F4" s="37"/>
      <c r="G4" s="37"/>
      <c r="H4" s="36"/>
      <c r="I4" s="40" t="s">
        <v>231</v>
      </c>
      <c r="J4" s="37" t="s">
        <v>232</v>
      </c>
      <c r="K4" s="37"/>
      <c r="L4" s="36"/>
      <c r="M4" s="36"/>
      <c r="N4" s="36"/>
      <c r="O4" s="35" t="s">
        <v>29</v>
      </c>
      <c r="P4" s="41" t="s">
        <v>1029</v>
      </c>
      <c r="Q4" s="35" t="s">
        <v>11</v>
      </c>
      <c r="R4" s="43"/>
      <c r="S4" s="35" t="s">
        <v>234</v>
      </c>
      <c r="T4" s="35" t="s">
        <v>235</v>
      </c>
      <c r="U4" s="35" t="s">
        <v>236</v>
      </c>
      <c r="V4" s="35" t="s">
        <v>237</v>
      </c>
      <c r="W4" s="35" t="s">
        <v>238</v>
      </c>
      <c r="X4" s="35" t="s">
        <v>239</v>
      </c>
      <c r="Y4" s="35" t="s">
        <v>240</v>
      </c>
      <c r="Z4" s="35" t="s">
        <v>241</v>
      </c>
      <c r="AA4" s="35" t="s">
        <v>242</v>
      </c>
      <c r="AB4" s="35"/>
    </row>
    <row r="5" ht="40.15" customHeight="1" spans="1:28">
      <c r="A5" t="s">
        <v>243</v>
      </c>
      <c r="B5" t="s">
        <v>244</v>
      </c>
      <c r="C5" t="s">
        <v>245</v>
      </c>
      <c r="D5" s="38">
        <v>1</v>
      </c>
      <c r="E5" s="38"/>
      <c r="F5" s="38"/>
      <c r="G5" s="38"/>
      <c r="H5" s="38"/>
      <c r="I5" s="38" t="s">
        <v>244</v>
      </c>
      <c r="J5" s="38"/>
      <c r="K5" s="38"/>
      <c r="L5" s="38"/>
      <c r="M5" s="38"/>
      <c r="N5" s="38"/>
      <c r="O5" s="38"/>
      <c r="P5" s="42"/>
      <c r="Q5" s="42"/>
      <c r="R5" s="42"/>
      <c r="S5" s="38"/>
      <c r="T5" s="38"/>
      <c r="U5" s="38"/>
      <c r="V5" s="38"/>
      <c r="W5" s="38"/>
      <c r="X5" s="38"/>
      <c r="Y5" s="38"/>
      <c r="Z5" s="38"/>
      <c r="AA5" s="38"/>
      <c r="AB5" s="38" t="s">
        <v>1030</v>
      </c>
    </row>
    <row r="6" ht="40.15" customHeight="1" spans="1:28">
      <c r="A6" t="s">
        <v>260</v>
      </c>
      <c r="B6" t="s">
        <v>261</v>
      </c>
      <c r="C6" t="s">
        <v>19</v>
      </c>
      <c r="D6" s="38">
        <v>2</v>
      </c>
      <c r="E6" s="38"/>
      <c r="F6" s="38"/>
      <c r="G6" s="38"/>
      <c r="H6" s="38"/>
      <c r="I6" s="38"/>
      <c r="J6" s="38"/>
      <c r="K6" s="38"/>
      <c r="L6" s="38"/>
      <c r="M6" s="38"/>
      <c r="N6" s="38"/>
      <c r="O6" s="38"/>
      <c r="P6" s="42"/>
      <c r="Q6" s="42"/>
      <c r="R6" s="42"/>
      <c r="S6" s="38"/>
      <c r="T6" s="38"/>
      <c r="U6" s="38"/>
      <c r="V6" s="38"/>
      <c r="W6" s="38"/>
      <c r="X6" s="38"/>
      <c r="Y6" s="38"/>
      <c r="Z6" s="38"/>
      <c r="AA6" s="38"/>
      <c r="AB6" s="38"/>
    </row>
    <row r="7" ht="40.15" customHeight="1" spans="1:28">
      <c r="A7" t="s">
        <v>282</v>
      </c>
      <c r="B7" t="s">
        <v>283</v>
      </c>
      <c r="C7" t="s">
        <v>284</v>
      </c>
      <c r="D7" s="38">
        <v>3</v>
      </c>
      <c r="E7" s="38"/>
      <c r="F7" s="38"/>
      <c r="G7" s="38"/>
      <c r="H7" s="38"/>
      <c r="I7" s="38"/>
      <c r="J7" s="38"/>
      <c r="K7" s="38"/>
      <c r="L7" s="38"/>
      <c r="M7" s="38"/>
      <c r="N7" s="38"/>
      <c r="O7" s="38"/>
      <c r="P7" s="42"/>
      <c r="Q7" s="42"/>
      <c r="R7" s="42"/>
      <c r="S7" s="38"/>
      <c r="T7" s="38"/>
      <c r="U7" s="38"/>
      <c r="V7" s="38"/>
      <c r="W7" s="38"/>
      <c r="X7" s="38"/>
      <c r="Y7" s="38"/>
      <c r="Z7" s="38"/>
      <c r="AA7" s="38"/>
      <c r="AB7" s="38"/>
    </row>
    <row r="8" ht="40.15" customHeight="1" spans="1:28">
      <c r="A8" t="s">
        <v>291</v>
      </c>
      <c r="B8" t="s">
        <v>292</v>
      </c>
      <c r="C8" t="s">
        <v>293</v>
      </c>
      <c r="D8" s="38">
        <v>4</v>
      </c>
      <c r="E8" s="38"/>
      <c r="F8" s="38"/>
      <c r="G8" s="38"/>
      <c r="H8" s="38"/>
      <c r="I8" s="38"/>
      <c r="J8" s="38"/>
      <c r="K8" s="38"/>
      <c r="L8" s="38"/>
      <c r="M8" s="38"/>
      <c r="N8" s="38"/>
      <c r="O8" s="38"/>
      <c r="P8" s="42"/>
      <c r="Q8" s="42"/>
      <c r="R8" s="42"/>
      <c r="S8" s="38"/>
      <c r="T8" s="38"/>
      <c r="U8" s="38"/>
      <c r="V8" s="38"/>
      <c r="W8" s="38"/>
      <c r="X8" s="38"/>
      <c r="Y8" s="38"/>
      <c r="Z8" s="38"/>
      <c r="AA8" s="38"/>
      <c r="AB8" s="38"/>
    </row>
    <row r="9" ht="40.15" customHeight="1" spans="1:28">
      <c r="A9" t="s">
        <v>299</v>
      </c>
      <c r="B9" t="s">
        <v>300</v>
      </c>
      <c r="C9" t="s">
        <v>301</v>
      </c>
      <c r="D9" s="38">
        <v>5</v>
      </c>
      <c r="E9" s="38"/>
      <c r="F9" s="38"/>
      <c r="G9" s="38"/>
      <c r="H9" s="38"/>
      <c r="I9" s="38"/>
      <c r="J9" s="38"/>
      <c r="K9" s="38"/>
      <c r="L9" s="38"/>
      <c r="M9" s="38"/>
      <c r="N9" s="38"/>
      <c r="O9" s="38"/>
      <c r="P9" s="42"/>
      <c r="Q9" s="42"/>
      <c r="R9" s="42"/>
      <c r="S9" s="38"/>
      <c r="T9" s="38"/>
      <c r="U9" s="38"/>
      <c r="V9" s="38"/>
      <c r="W9" s="38"/>
      <c r="X9" s="38"/>
      <c r="Y9" s="38"/>
      <c r="Z9" s="38"/>
      <c r="AA9" s="38"/>
      <c r="AB9" s="38"/>
    </row>
    <row r="10" ht="40.15" customHeight="1" spans="1:28">
      <c r="A10" t="s">
        <v>310</v>
      </c>
      <c r="B10" t="s">
        <v>311</v>
      </c>
      <c r="C10" t="s">
        <v>312</v>
      </c>
      <c r="D10" s="38">
        <v>6</v>
      </c>
      <c r="E10" s="38"/>
      <c r="F10" s="38"/>
      <c r="G10" s="38"/>
      <c r="H10" s="38"/>
      <c r="I10" s="38"/>
      <c r="J10" s="38"/>
      <c r="K10" s="38"/>
      <c r="L10" s="38"/>
      <c r="M10" s="38"/>
      <c r="N10" s="38"/>
      <c r="O10" s="38"/>
      <c r="P10" s="42"/>
      <c r="Q10" s="42"/>
      <c r="R10" s="42"/>
      <c r="S10" s="38"/>
      <c r="T10" s="38"/>
      <c r="U10" s="38"/>
      <c r="V10" s="38"/>
      <c r="W10" s="38"/>
      <c r="X10" s="38"/>
      <c r="Y10" s="38"/>
      <c r="Z10" s="38"/>
      <c r="AA10" s="38"/>
      <c r="AB10" s="38"/>
    </row>
    <row r="11" ht="40.15" customHeight="1" spans="1:28">
      <c r="A11" t="s">
        <v>319</v>
      </c>
      <c r="B11" t="s">
        <v>278</v>
      </c>
      <c r="C11" t="s">
        <v>250</v>
      </c>
      <c r="D11" s="38">
        <v>7</v>
      </c>
      <c r="E11" s="38"/>
      <c r="F11" s="38"/>
      <c r="G11" s="38"/>
      <c r="H11" s="38"/>
      <c r="I11" s="38"/>
      <c r="J11" s="38"/>
      <c r="K11" s="38"/>
      <c r="L11" s="38"/>
      <c r="M11" s="38"/>
      <c r="N11" s="38"/>
      <c r="O11" s="38"/>
      <c r="P11" s="42"/>
      <c r="Q11" s="42"/>
      <c r="R11" s="42"/>
      <c r="S11" s="38"/>
      <c r="T11" s="38"/>
      <c r="U11" s="38"/>
      <c r="V11" s="38"/>
      <c r="W11" s="38"/>
      <c r="X11" s="38"/>
      <c r="Y11" s="38"/>
      <c r="Z11" s="38"/>
      <c r="AA11" s="38"/>
      <c r="AB11" s="38"/>
    </row>
    <row r="12" ht="40.15" customHeight="1" spans="1:28">
      <c r="A12" t="s">
        <v>326</v>
      </c>
      <c r="B12" t="s">
        <v>327</v>
      </c>
      <c r="D12" s="38">
        <v>8</v>
      </c>
      <c r="E12" s="38"/>
      <c r="F12" s="38"/>
      <c r="G12" s="38"/>
      <c r="H12" s="38"/>
      <c r="I12" s="38"/>
      <c r="J12" s="38"/>
      <c r="K12" s="38"/>
      <c r="L12" s="38"/>
      <c r="M12" s="38"/>
      <c r="N12" s="38"/>
      <c r="O12" s="38"/>
      <c r="P12" s="42"/>
      <c r="Q12" s="42"/>
      <c r="R12" s="42"/>
      <c r="S12" s="38"/>
      <c r="T12" s="38"/>
      <c r="U12" s="38"/>
      <c r="V12" s="38"/>
      <c r="W12" s="38"/>
      <c r="X12" s="38"/>
      <c r="Y12" s="38"/>
      <c r="Z12" s="38"/>
      <c r="AA12" s="38"/>
      <c r="AB12" s="38"/>
    </row>
    <row r="13" ht="40.15" customHeight="1" spans="1:28">
      <c r="A13" t="s">
        <v>333</v>
      </c>
      <c r="B13" t="s">
        <v>250</v>
      </c>
      <c r="D13" s="38">
        <v>9</v>
      </c>
      <c r="E13" s="38"/>
      <c r="F13" s="38"/>
      <c r="G13" s="38"/>
      <c r="H13" s="38"/>
      <c r="I13" s="38"/>
      <c r="J13" s="38"/>
      <c r="K13" s="38"/>
      <c r="L13" s="38"/>
      <c r="M13" s="38"/>
      <c r="N13" s="38"/>
      <c r="O13" s="38"/>
      <c r="P13" s="42"/>
      <c r="Q13" s="42"/>
      <c r="R13" s="42"/>
      <c r="S13" s="38"/>
      <c r="T13" s="38"/>
      <c r="U13" s="38"/>
      <c r="V13" s="38"/>
      <c r="W13" s="38"/>
      <c r="X13" s="38"/>
      <c r="Y13" s="38"/>
      <c r="Z13" s="38"/>
      <c r="AA13" s="38"/>
      <c r="AB13" s="38"/>
    </row>
    <row r="14" ht="40.15" customHeight="1" spans="1:28">
      <c r="A14" t="s">
        <v>1031</v>
      </c>
      <c r="D14" s="38">
        <v>10</v>
      </c>
      <c r="E14" s="38"/>
      <c r="F14" s="38"/>
      <c r="G14" s="38"/>
      <c r="H14" s="38"/>
      <c r="I14" s="38"/>
      <c r="J14" s="38"/>
      <c r="K14" s="38"/>
      <c r="L14" s="38"/>
      <c r="M14" s="38"/>
      <c r="N14" s="38"/>
      <c r="O14" s="38"/>
      <c r="P14" s="42"/>
      <c r="Q14" s="42"/>
      <c r="R14" s="42"/>
      <c r="S14" s="38"/>
      <c r="T14" s="38"/>
      <c r="U14" s="38"/>
      <c r="V14" s="38"/>
      <c r="W14" s="38"/>
      <c r="X14" s="38"/>
      <c r="Y14" s="38"/>
      <c r="Z14" s="38"/>
      <c r="AA14" s="38"/>
      <c r="AB14" s="38"/>
    </row>
    <row r="15" ht="46.15" customHeight="1" spans="4:28">
      <c r="D15" s="39" t="s">
        <v>1032</v>
      </c>
      <c r="E15" s="39"/>
      <c r="F15" s="39"/>
      <c r="G15" s="39"/>
      <c r="H15" s="39"/>
      <c r="I15" s="39"/>
      <c r="J15" s="39"/>
      <c r="K15" s="39"/>
      <c r="L15" s="39"/>
      <c r="M15" s="39"/>
      <c r="N15" s="39"/>
      <c r="O15" s="39"/>
      <c r="P15" s="39"/>
      <c r="Q15" s="39"/>
      <c r="R15" s="39"/>
      <c r="S15" s="39"/>
      <c r="T15" s="39"/>
      <c r="U15" s="39"/>
      <c r="V15" s="39"/>
      <c r="W15" s="39"/>
      <c r="X15" s="39"/>
      <c r="Y15" s="39"/>
      <c r="Z15" s="39"/>
      <c r="AA15" s="39"/>
      <c r="AB15" s="39"/>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J5 J6 J7 J8 J9 J10:J14">
      <formula1>INDIRECT($I5)</formula1>
    </dataValidation>
    <dataValidation type="list" allowBlank="1" showInputMessage="1" showErrorMessage="1" sqref="I5:I14">
      <formula1>'附表 3-2'!项目大类</formula1>
    </dataValidation>
  </dataValidations>
  <pageMargins left="0.707638888888889" right="0.707638888888889" top="0.747916666666667" bottom="0.747916666666667" header="0.313888888888889" footer="0.313888888888889"/>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1033</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1033</v>
      </c>
      <c r="H10" s="14">
        <f t="shared" si="3"/>
        <v>50</v>
      </c>
      <c r="I10" s="14"/>
      <c r="J10" s="14">
        <v>50</v>
      </c>
      <c r="K10" s="14"/>
      <c r="L10" s="14" t="s">
        <v>1034</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1035</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1033</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1033</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1033</v>
      </c>
      <c r="H14" s="14">
        <f t="shared" si="3"/>
        <v>1000</v>
      </c>
      <c r="I14" s="14">
        <v>756</v>
      </c>
      <c r="J14" s="14">
        <v>244</v>
      </c>
      <c r="K14" s="14"/>
      <c r="L14" s="14" t="s">
        <v>1036</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1037</v>
      </c>
      <c r="H15" s="14">
        <f t="shared" si="3"/>
        <v>140</v>
      </c>
      <c r="I15" s="14">
        <v>55</v>
      </c>
      <c r="J15" s="14">
        <v>85</v>
      </c>
      <c r="K15" s="14"/>
      <c r="L15" s="14" t="s">
        <v>1038</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1039</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1040</v>
      </c>
      <c r="H17" s="14">
        <f t="shared" ref="H17:H24" si="11">I17+J17+K17</f>
        <v>55.9</v>
      </c>
      <c r="I17" s="14">
        <v>55.9</v>
      </c>
      <c r="J17" s="14"/>
      <c r="K17" s="14"/>
      <c r="L17" s="14" t="s">
        <v>1038</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1040</v>
      </c>
      <c r="H18" s="14">
        <f t="shared" si="11"/>
        <v>47.7</v>
      </c>
      <c r="I18" s="14">
        <v>47.7</v>
      </c>
      <c r="J18" s="14"/>
      <c r="K18" s="14"/>
      <c r="L18" s="14" t="s">
        <v>1038</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1040</v>
      </c>
      <c r="H19" s="14">
        <f t="shared" si="11"/>
        <v>72.8</v>
      </c>
      <c r="I19" s="14">
        <v>72.8</v>
      </c>
      <c r="J19" s="14"/>
      <c r="K19" s="14"/>
      <c r="L19" s="14" t="s">
        <v>1038</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1040</v>
      </c>
      <c r="H20" s="14">
        <f t="shared" si="11"/>
        <v>113.8</v>
      </c>
      <c r="I20" s="14">
        <v>55</v>
      </c>
      <c r="J20" s="14">
        <v>58.8</v>
      </c>
      <c r="K20" s="14"/>
      <c r="L20" s="14" t="s">
        <v>1038</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1040</v>
      </c>
      <c r="H21" s="14">
        <f t="shared" si="11"/>
        <v>81.7</v>
      </c>
      <c r="I21" s="14"/>
      <c r="J21" s="14">
        <v>81.7</v>
      </c>
      <c r="K21" s="14"/>
      <c r="L21" s="14" t="s">
        <v>1038</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1040</v>
      </c>
      <c r="H22" s="14">
        <f t="shared" si="11"/>
        <v>680</v>
      </c>
      <c r="I22" s="14">
        <v>300</v>
      </c>
      <c r="J22" s="14">
        <v>380</v>
      </c>
      <c r="K22" s="14"/>
      <c r="L22" s="14" t="s">
        <v>1038</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1038</v>
      </c>
      <c r="H23" s="14">
        <f t="shared" si="11"/>
        <v>0</v>
      </c>
      <c r="I23" s="14"/>
      <c r="J23" s="14"/>
      <c r="K23" s="14"/>
      <c r="L23" s="14" t="s">
        <v>1038</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1038</v>
      </c>
      <c r="H24" s="14">
        <f t="shared" si="11"/>
        <v>0</v>
      </c>
      <c r="I24" s="14"/>
      <c r="J24" s="14"/>
      <c r="K24" s="14"/>
      <c r="L24" s="14" t="s">
        <v>1038</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7638888888889" right="0.707638888888889" top="0.747916666666667" bottom="0.747916666666667" header="0.313888888888889" footer="0.313888888888889"/>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1041</v>
      </c>
      <c r="I3" s="24"/>
      <c r="J3" s="24"/>
      <c r="K3" s="24"/>
      <c r="L3" s="24" t="s">
        <v>1042</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1043</v>
      </c>
      <c r="H4" s="7" t="s">
        <v>47</v>
      </c>
      <c r="I4" s="16"/>
      <c r="J4" s="16"/>
      <c r="K4" s="16"/>
      <c r="L4" s="6" t="s">
        <v>1044</v>
      </c>
      <c r="M4" s="7" t="s">
        <v>1045</v>
      </c>
      <c r="N4" s="16"/>
      <c r="O4" s="16"/>
      <c r="P4" s="16"/>
      <c r="Q4" s="6" t="s">
        <v>1044</v>
      </c>
      <c r="R4" s="7" t="s">
        <v>47</v>
      </c>
      <c r="S4" s="16"/>
      <c r="T4" s="16"/>
      <c r="U4" s="16"/>
      <c r="V4" s="6" t="s">
        <v>1044</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1046</v>
      </c>
      <c r="W11" s="14"/>
      <c r="X11" s="14"/>
      <c r="Y11" s="14"/>
      <c r="Z11" s="14">
        <v>-29.045744</v>
      </c>
      <c r="AA11" s="13" t="s">
        <v>631</v>
      </c>
      <c r="AB11" s="14">
        <f>I11+N11+S11+X11</f>
        <v>0</v>
      </c>
      <c r="AC11" s="14">
        <f t="shared" ref="AC11:AD11" si="14">J11+O11+T11+Y11</f>
        <v>0</v>
      </c>
      <c r="AD11" s="14">
        <f t="shared" si="14"/>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1047</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si="15"/>
        <v>0</v>
      </c>
      <c r="AC18" s="14">
        <f t="shared" si="16"/>
        <v>30</v>
      </c>
      <c r="AD18" s="14">
        <f t="shared" si="17"/>
        <v>0</v>
      </c>
      <c r="AE18" s="18"/>
      <c r="AF18" s="18"/>
      <c r="AG18" s="18"/>
    </row>
    <row r="19" ht="30" customHeight="1" spans="1:33">
      <c r="A19" s="13"/>
      <c r="B19" s="13" t="s">
        <v>1048</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si="15"/>
        <v>0</v>
      </c>
      <c r="AC19" s="14">
        <f t="shared" si="16"/>
        <v>0</v>
      </c>
      <c r="AD19" s="14">
        <f t="shared" si="17"/>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si="15"/>
        <v>0</v>
      </c>
      <c r="AC20" s="14">
        <f t="shared" si="16"/>
        <v>0</v>
      </c>
      <c r="AD20" s="14">
        <f t="shared" si="17"/>
        <v>0</v>
      </c>
      <c r="AE20" s="18"/>
      <c r="AF20" s="18"/>
      <c r="AG20" s="18"/>
    </row>
    <row r="21" ht="24" customHeight="1" spans="1:33">
      <c r="A21" s="13">
        <v>2</v>
      </c>
      <c r="B21" s="21" t="s">
        <v>644</v>
      </c>
      <c r="C21" s="21" t="s">
        <v>116</v>
      </c>
      <c r="D21" s="13"/>
      <c r="E21" s="13"/>
      <c r="F21" s="13" t="s">
        <v>639</v>
      </c>
      <c r="G21" s="13" t="s">
        <v>642</v>
      </c>
      <c r="H21" s="14">
        <f t="shared" ref="H21" si="19">I21+J21+K21</f>
        <v>130</v>
      </c>
      <c r="I21" s="14">
        <v>71</v>
      </c>
      <c r="J21" s="14">
        <v>59</v>
      </c>
      <c r="K21" s="14"/>
      <c r="L21" s="13" t="s">
        <v>1047</v>
      </c>
      <c r="M21" s="14">
        <f t="shared" ref="M21" si="20">N21+O21+P21</f>
        <v>130</v>
      </c>
      <c r="N21" s="14">
        <v>45</v>
      </c>
      <c r="O21" s="14">
        <v>85</v>
      </c>
      <c r="P21" s="14"/>
      <c r="Q21" s="13"/>
      <c r="R21" s="14"/>
      <c r="S21" s="14"/>
      <c r="T21" s="14"/>
      <c r="U21" s="14"/>
      <c r="V21" s="13"/>
      <c r="W21" s="14"/>
      <c r="X21" s="14"/>
      <c r="Y21" s="14"/>
      <c r="Z21" s="14"/>
      <c r="AA21" s="13" t="s">
        <v>645</v>
      </c>
      <c r="AB21" s="14">
        <f t="shared" ref="AB21:AD21" si="21">N21+S21+X21</f>
        <v>45</v>
      </c>
      <c r="AC21" s="14">
        <f t="shared" si="21"/>
        <v>85</v>
      </c>
      <c r="AD21" s="14">
        <f t="shared" si="21"/>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si="15"/>
        <v>0</v>
      </c>
      <c r="AC22" s="14">
        <f t="shared" si="16"/>
        <v>0</v>
      </c>
      <c r="AD22" s="14">
        <f t="shared" si="17"/>
        <v>0</v>
      </c>
      <c r="AE22" s="18"/>
      <c r="AF22" s="18"/>
      <c r="AG22" s="18"/>
    </row>
    <row r="23" ht="24" customHeight="1" spans="1:33">
      <c r="A23" s="13">
        <v>20</v>
      </c>
      <c r="B23" s="21" t="s">
        <v>662</v>
      </c>
      <c r="C23" s="21" t="s">
        <v>116</v>
      </c>
      <c r="D23" s="13"/>
      <c r="E23" s="13"/>
      <c r="F23" s="13" t="s">
        <v>36</v>
      </c>
      <c r="G23" s="13" t="s">
        <v>629</v>
      </c>
      <c r="H23" s="14">
        <f t="shared" ref="H23:H42" si="22">I23+J23+K23</f>
        <v>125</v>
      </c>
      <c r="I23" s="14"/>
      <c r="J23" s="14"/>
      <c r="K23" s="14">
        <v>125</v>
      </c>
      <c r="L23" s="13"/>
      <c r="M23" s="14">
        <f t="shared" ref="M23:M42" si="23">N23+O23+P23</f>
        <v>0</v>
      </c>
      <c r="N23" s="14"/>
      <c r="O23" s="14"/>
      <c r="P23" s="14"/>
      <c r="Q23" s="13"/>
      <c r="R23" s="14"/>
      <c r="S23" s="14"/>
      <c r="T23" s="14"/>
      <c r="U23" s="14"/>
      <c r="V23" s="13"/>
      <c r="W23" s="14"/>
      <c r="X23" s="14"/>
      <c r="Y23" s="14"/>
      <c r="Z23" s="14"/>
      <c r="AA23" s="13" t="s">
        <v>629</v>
      </c>
      <c r="AB23" s="14">
        <f t="shared" si="15"/>
        <v>0</v>
      </c>
      <c r="AC23" s="14">
        <f t="shared" si="16"/>
        <v>0</v>
      </c>
      <c r="AD23" s="14">
        <f t="shared" si="17"/>
        <v>125</v>
      </c>
      <c r="AE23" s="18"/>
      <c r="AF23" s="18"/>
      <c r="AG23" s="18"/>
    </row>
    <row r="24" ht="24" customHeight="1" spans="1:33">
      <c r="A24" s="13">
        <v>21</v>
      </c>
      <c r="B24" s="21" t="s">
        <v>663</v>
      </c>
      <c r="C24" s="21" t="s">
        <v>116</v>
      </c>
      <c r="D24" s="13"/>
      <c r="E24" s="13"/>
      <c r="F24" s="13" t="s">
        <v>36</v>
      </c>
      <c r="G24" s="13" t="s">
        <v>629</v>
      </c>
      <c r="H24" s="14">
        <f t="shared" si="22"/>
        <v>90</v>
      </c>
      <c r="I24" s="14"/>
      <c r="J24" s="14"/>
      <c r="K24" s="14">
        <v>90</v>
      </c>
      <c r="L24" s="13"/>
      <c r="M24" s="14">
        <f t="shared" si="23"/>
        <v>0</v>
      </c>
      <c r="N24" s="14"/>
      <c r="O24" s="14"/>
      <c r="P24" s="14"/>
      <c r="Q24" s="13"/>
      <c r="R24" s="14"/>
      <c r="S24" s="14"/>
      <c r="T24" s="14"/>
      <c r="U24" s="14"/>
      <c r="V24" s="13"/>
      <c r="W24" s="14"/>
      <c r="X24" s="14"/>
      <c r="Y24" s="14"/>
      <c r="Z24" s="14"/>
      <c r="AA24" s="13" t="s">
        <v>629</v>
      </c>
      <c r="AB24" s="14">
        <f t="shared" si="15"/>
        <v>0</v>
      </c>
      <c r="AC24" s="14">
        <f t="shared" si="16"/>
        <v>0</v>
      </c>
      <c r="AD24" s="14">
        <f t="shared" si="17"/>
        <v>90</v>
      </c>
      <c r="AE24" s="18"/>
      <c r="AF24" s="18"/>
      <c r="AG24" s="18"/>
    </row>
    <row r="25" ht="24" customHeight="1" spans="1:33">
      <c r="A25" s="13">
        <v>22</v>
      </c>
      <c r="B25" s="21" t="s">
        <v>664</v>
      </c>
      <c r="C25" s="21" t="s">
        <v>116</v>
      </c>
      <c r="D25" s="13"/>
      <c r="E25" s="13"/>
      <c r="F25" s="13" t="s">
        <v>36</v>
      </c>
      <c r="G25" s="13" t="s">
        <v>629</v>
      </c>
      <c r="H25" s="14">
        <f t="shared" si="22"/>
        <v>30</v>
      </c>
      <c r="I25" s="14"/>
      <c r="J25" s="14"/>
      <c r="K25" s="14">
        <v>30</v>
      </c>
      <c r="L25" s="13"/>
      <c r="M25" s="14">
        <f t="shared" si="23"/>
        <v>0</v>
      </c>
      <c r="N25" s="14"/>
      <c r="O25" s="14"/>
      <c r="P25" s="14"/>
      <c r="Q25" s="13"/>
      <c r="R25" s="14"/>
      <c r="S25" s="14"/>
      <c r="T25" s="14"/>
      <c r="U25" s="14"/>
      <c r="V25" s="13"/>
      <c r="W25" s="14"/>
      <c r="X25" s="14"/>
      <c r="Y25" s="14"/>
      <c r="Z25" s="14"/>
      <c r="AA25" s="13" t="s">
        <v>629</v>
      </c>
      <c r="AB25" s="14">
        <f t="shared" si="15"/>
        <v>0</v>
      </c>
      <c r="AC25" s="14">
        <f t="shared" si="16"/>
        <v>0</v>
      </c>
      <c r="AD25" s="14">
        <f t="shared" si="17"/>
        <v>30</v>
      </c>
      <c r="AE25" s="18"/>
      <c r="AF25" s="18"/>
      <c r="AG25" s="18"/>
    </row>
    <row r="26" ht="24" customHeight="1" spans="1:33">
      <c r="A26" s="13">
        <v>23</v>
      </c>
      <c r="B26" s="21" t="s">
        <v>665</v>
      </c>
      <c r="C26" s="21" t="s">
        <v>116</v>
      </c>
      <c r="D26" s="13"/>
      <c r="E26" s="13"/>
      <c r="F26" s="13" t="s">
        <v>36</v>
      </c>
      <c r="G26" s="13" t="s">
        <v>629</v>
      </c>
      <c r="H26" s="14">
        <f t="shared" si="22"/>
        <v>68</v>
      </c>
      <c r="I26" s="14"/>
      <c r="J26" s="14">
        <v>68</v>
      </c>
      <c r="K26" s="14"/>
      <c r="L26" s="13"/>
      <c r="M26" s="14">
        <f t="shared" si="23"/>
        <v>0</v>
      </c>
      <c r="N26" s="14"/>
      <c r="O26" s="14"/>
      <c r="P26" s="14"/>
      <c r="Q26" s="13"/>
      <c r="R26" s="14"/>
      <c r="S26" s="14"/>
      <c r="T26" s="14"/>
      <c r="U26" s="14"/>
      <c r="V26" s="13" t="s">
        <v>1046</v>
      </c>
      <c r="W26" s="14"/>
      <c r="X26" s="14"/>
      <c r="Y26" s="14">
        <v>-19.04</v>
      </c>
      <c r="Z26" s="14"/>
      <c r="AA26" s="13" t="s">
        <v>631</v>
      </c>
      <c r="AB26" s="14">
        <f t="shared" si="15"/>
        <v>0</v>
      </c>
      <c r="AC26" s="14">
        <f t="shared" si="16"/>
        <v>48.96</v>
      </c>
      <c r="AD26" s="14">
        <f t="shared" si="17"/>
        <v>0</v>
      </c>
      <c r="AE26" s="18"/>
      <c r="AF26" s="18"/>
      <c r="AG26" s="18"/>
    </row>
    <row r="27" ht="24" customHeight="1" spans="1:33">
      <c r="A27" s="13">
        <v>24</v>
      </c>
      <c r="B27" s="21" t="s">
        <v>666</v>
      </c>
      <c r="C27" s="21" t="s">
        <v>116</v>
      </c>
      <c r="D27" s="13"/>
      <c r="E27" s="13"/>
      <c r="F27" s="13" t="s">
        <v>36</v>
      </c>
      <c r="G27" s="13" t="s">
        <v>629</v>
      </c>
      <c r="H27" s="14">
        <f t="shared" si="22"/>
        <v>130</v>
      </c>
      <c r="I27" s="14">
        <v>119</v>
      </c>
      <c r="J27" s="14">
        <v>11</v>
      </c>
      <c r="K27" s="14"/>
      <c r="L27" s="13"/>
      <c r="M27" s="14">
        <f t="shared" si="23"/>
        <v>0</v>
      </c>
      <c r="N27" s="14"/>
      <c r="O27" s="14"/>
      <c r="P27" s="14"/>
      <c r="Q27" s="13"/>
      <c r="R27" s="14"/>
      <c r="S27" s="14"/>
      <c r="T27" s="14"/>
      <c r="U27" s="14"/>
      <c r="V27" s="13"/>
      <c r="W27" s="14"/>
      <c r="X27" s="14"/>
      <c r="Y27" s="14"/>
      <c r="Z27" s="14"/>
      <c r="AA27" s="13" t="s">
        <v>629</v>
      </c>
      <c r="AB27" s="14">
        <f t="shared" si="15"/>
        <v>119</v>
      </c>
      <c r="AC27" s="14">
        <f t="shared" si="16"/>
        <v>11</v>
      </c>
      <c r="AD27" s="14">
        <f t="shared" si="17"/>
        <v>0</v>
      </c>
      <c r="AE27" s="18"/>
      <c r="AF27" s="18"/>
      <c r="AG27" s="18"/>
    </row>
    <row r="28" ht="24" customHeight="1" spans="1:33">
      <c r="A28" s="13">
        <v>25</v>
      </c>
      <c r="B28" s="21" t="s">
        <v>667</v>
      </c>
      <c r="C28" s="21" t="s">
        <v>116</v>
      </c>
      <c r="D28" s="13"/>
      <c r="E28" s="13"/>
      <c r="F28" s="13" t="s">
        <v>36</v>
      </c>
      <c r="G28" s="13" t="s">
        <v>629</v>
      </c>
      <c r="H28" s="14">
        <f t="shared" si="22"/>
        <v>20</v>
      </c>
      <c r="I28" s="14"/>
      <c r="J28" s="14"/>
      <c r="K28" s="14">
        <v>20</v>
      </c>
      <c r="L28" s="13"/>
      <c r="M28" s="14">
        <f t="shared" si="23"/>
        <v>0</v>
      </c>
      <c r="N28" s="14"/>
      <c r="O28" s="14"/>
      <c r="P28" s="14"/>
      <c r="Q28" s="13"/>
      <c r="R28" s="14"/>
      <c r="S28" s="14"/>
      <c r="T28" s="14"/>
      <c r="U28" s="14"/>
      <c r="V28" s="13"/>
      <c r="W28" s="14"/>
      <c r="X28" s="14"/>
      <c r="Y28" s="14"/>
      <c r="Z28" s="14"/>
      <c r="AA28" s="13" t="s">
        <v>629</v>
      </c>
      <c r="AB28" s="14">
        <f t="shared" si="15"/>
        <v>0</v>
      </c>
      <c r="AC28" s="14">
        <f t="shared" si="16"/>
        <v>0</v>
      </c>
      <c r="AD28" s="14">
        <f t="shared" si="17"/>
        <v>20</v>
      </c>
      <c r="AE28" s="18"/>
      <c r="AF28" s="18"/>
      <c r="AG28" s="18"/>
    </row>
    <row r="29" ht="24" customHeight="1" spans="1:33">
      <c r="A29" s="13">
        <v>26</v>
      </c>
      <c r="B29" s="21" t="s">
        <v>668</v>
      </c>
      <c r="C29" s="21" t="s">
        <v>116</v>
      </c>
      <c r="D29" s="13"/>
      <c r="E29" s="13"/>
      <c r="F29" s="13" t="s">
        <v>36</v>
      </c>
      <c r="G29" s="13" t="s">
        <v>629</v>
      </c>
      <c r="H29" s="14">
        <f t="shared" si="22"/>
        <v>26</v>
      </c>
      <c r="I29" s="14"/>
      <c r="J29" s="14"/>
      <c r="K29" s="14">
        <v>26</v>
      </c>
      <c r="L29" s="13"/>
      <c r="M29" s="14">
        <f t="shared" si="23"/>
        <v>0</v>
      </c>
      <c r="N29" s="14"/>
      <c r="O29" s="14"/>
      <c r="P29" s="14"/>
      <c r="Q29" s="13"/>
      <c r="R29" s="14"/>
      <c r="S29" s="14"/>
      <c r="T29" s="14"/>
      <c r="U29" s="14"/>
      <c r="V29" s="13"/>
      <c r="W29" s="14"/>
      <c r="X29" s="14"/>
      <c r="Y29" s="14"/>
      <c r="Z29" s="14"/>
      <c r="AA29" s="13" t="s">
        <v>629</v>
      </c>
      <c r="AB29" s="14">
        <f t="shared" si="15"/>
        <v>0</v>
      </c>
      <c r="AC29" s="14">
        <f t="shared" si="16"/>
        <v>0</v>
      </c>
      <c r="AD29" s="14">
        <f t="shared" si="17"/>
        <v>26</v>
      </c>
      <c r="AE29" s="18"/>
      <c r="AF29" s="18"/>
      <c r="AG29" s="18"/>
    </row>
    <row r="30" ht="24" customHeight="1" spans="1:33">
      <c r="A30" s="13">
        <v>27</v>
      </c>
      <c r="B30" s="21" t="s">
        <v>669</v>
      </c>
      <c r="C30" s="21" t="s">
        <v>116</v>
      </c>
      <c r="D30" s="13"/>
      <c r="E30" s="13"/>
      <c r="F30" s="13" t="s">
        <v>36</v>
      </c>
      <c r="G30" s="13" t="s">
        <v>629</v>
      </c>
      <c r="H30" s="14">
        <f t="shared" si="22"/>
        <v>40</v>
      </c>
      <c r="I30" s="14"/>
      <c r="J30" s="14"/>
      <c r="K30" s="14">
        <v>40</v>
      </c>
      <c r="L30" s="13"/>
      <c r="M30" s="14">
        <f t="shared" si="23"/>
        <v>0</v>
      </c>
      <c r="N30" s="14"/>
      <c r="O30" s="14"/>
      <c r="P30" s="14"/>
      <c r="Q30" s="13"/>
      <c r="R30" s="14"/>
      <c r="S30" s="14"/>
      <c r="T30" s="14"/>
      <c r="U30" s="14"/>
      <c r="V30" s="13" t="s">
        <v>1046</v>
      </c>
      <c r="W30" s="14"/>
      <c r="X30" s="14"/>
      <c r="Y30" s="14">
        <v>19.04</v>
      </c>
      <c r="Z30" s="14"/>
      <c r="AA30" s="13" t="s">
        <v>631</v>
      </c>
      <c r="AB30" s="14">
        <f t="shared" si="15"/>
        <v>0</v>
      </c>
      <c r="AC30" s="14">
        <f t="shared" si="16"/>
        <v>19.04</v>
      </c>
      <c r="AD30" s="14">
        <f t="shared" si="17"/>
        <v>40</v>
      </c>
      <c r="AE30" s="18"/>
      <c r="AF30" s="18"/>
      <c r="AG30" s="18"/>
    </row>
    <row r="31" ht="24" customHeight="1" spans="1:33">
      <c r="A31" s="13">
        <v>28</v>
      </c>
      <c r="B31" s="21" t="s">
        <v>670</v>
      </c>
      <c r="C31" s="21" t="s">
        <v>116</v>
      </c>
      <c r="D31" s="13"/>
      <c r="E31" s="13"/>
      <c r="F31" s="13" t="s">
        <v>36</v>
      </c>
      <c r="G31" s="13" t="s">
        <v>629</v>
      </c>
      <c r="H31" s="14">
        <f t="shared" si="22"/>
        <v>90</v>
      </c>
      <c r="I31" s="14"/>
      <c r="J31" s="14"/>
      <c r="K31" s="14">
        <v>90</v>
      </c>
      <c r="L31" s="13"/>
      <c r="M31" s="14">
        <f t="shared" si="23"/>
        <v>0</v>
      </c>
      <c r="N31" s="14"/>
      <c r="O31" s="14"/>
      <c r="P31" s="14"/>
      <c r="Q31" s="13"/>
      <c r="R31" s="14"/>
      <c r="S31" s="14"/>
      <c r="T31" s="14"/>
      <c r="U31" s="14"/>
      <c r="V31" s="13" t="s">
        <v>1046</v>
      </c>
      <c r="W31" s="14"/>
      <c r="X31" s="14"/>
      <c r="Y31" s="14"/>
      <c r="Z31" s="14">
        <f>-11.496251+-4.72</f>
        <v>-16.216251</v>
      </c>
      <c r="AA31" s="13" t="s">
        <v>631</v>
      </c>
      <c r="AB31" s="14">
        <f t="shared" si="15"/>
        <v>0</v>
      </c>
      <c r="AC31" s="14">
        <f t="shared" si="16"/>
        <v>0</v>
      </c>
      <c r="AD31" s="14">
        <f t="shared" si="17"/>
        <v>73.783749</v>
      </c>
      <c r="AE31" s="18"/>
      <c r="AF31" s="18"/>
      <c r="AG31" s="18"/>
    </row>
    <row r="32" ht="24" customHeight="1" spans="1:33">
      <c r="A32" s="13">
        <v>29</v>
      </c>
      <c r="B32" s="21" t="s">
        <v>671</v>
      </c>
      <c r="C32" s="21" t="s">
        <v>116</v>
      </c>
      <c r="D32" s="13"/>
      <c r="E32" s="13"/>
      <c r="F32" s="13" t="s">
        <v>36</v>
      </c>
      <c r="G32" s="13" t="s">
        <v>629</v>
      </c>
      <c r="H32" s="14">
        <f t="shared" si="22"/>
        <v>154</v>
      </c>
      <c r="I32" s="14"/>
      <c r="J32" s="14">
        <v>3</v>
      </c>
      <c r="K32" s="14">
        <v>151</v>
      </c>
      <c r="L32" s="13"/>
      <c r="M32" s="14">
        <f t="shared" si="23"/>
        <v>0</v>
      </c>
      <c r="N32" s="14"/>
      <c r="O32" s="14"/>
      <c r="P32" s="14"/>
      <c r="Q32" s="13"/>
      <c r="R32" s="14"/>
      <c r="S32" s="14"/>
      <c r="T32" s="14"/>
      <c r="U32" s="14"/>
      <c r="V32" s="13" t="s">
        <v>1046</v>
      </c>
      <c r="W32" s="14"/>
      <c r="X32" s="14"/>
      <c r="Y32" s="14"/>
      <c r="Z32" s="14">
        <v>4.72</v>
      </c>
      <c r="AA32" s="13" t="s">
        <v>631</v>
      </c>
      <c r="AB32" s="14">
        <f t="shared" si="15"/>
        <v>0</v>
      </c>
      <c r="AC32" s="14">
        <f t="shared" si="16"/>
        <v>3</v>
      </c>
      <c r="AD32" s="14">
        <f t="shared" si="17"/>
        <v>155.72</v>
      </c>
      <c r="AE32" s="18"/>
      <c r="AF32" s="18"/>
      <c r="AG32" s="18"/>
    </row>
    <row r="33" ht="24" customHeight="1" spans="1:33">
      <c r="A33" s="13">
        <v>30</v>
      </c>
      <c r="B33" s="21" t="s">
        <v>672</v>
      </c>
      <c r="C33" s="21" t="s">
        <v>116</v>
      </c>
      <c r="D33" s="13"/>
      <c r="E33" s="13"/>
      <c r="F33" s="13" t="s">
        <v>36</v>
      </c>
      <c r="G33" s="13" t="s">
        <v>629</v>
      </c>
      <c r="H33" s="14">
        <f t="shared" si="22"/>
        <v>210</v>
      </c>
      <c r="I33" s="14">
        <v>199</v>
      </c>
      <c r="J33" s="14">
        <v>11</v>
      </c>
      <c r="K33" s="14"/>
      <c r="L33" s="13"/>
      <c r="M33" s="14">
        <f t="shared" si="23"/>
        <v>0</v>
      </c>
      <c r="N33" s="14"/>
      <c r="O33" s="14"/>
      <c r="P33" s="14"/>
      <c r="Q33" s="13"/>
      <c r="R33" s="14"/>
      <c r="S33" s="14"/>
      <c r="T33" s="14"/>
      <c r="U33" s="14"/>
      <c r="V33" s="13"/>
      <c r="W33" s="14"/>
      <c r="X33" s="14"/>
      <c r="Y33" s="14"/>
      <c r="Z33" s="14"/>
      <c r="AA33" s="13" t="s">
        <v>629</v>
      </c>
      <c r="AB33" s="14">
        <f t="shared" si="15"/>
        <v>199</v>
      </c>
      <c r="AC33" s="14">
        <f t="shared" si="16"/>
        <v>11</v>
      </c>
      <c r="AD33" s="14">
        <f t="shared" si="17"/>
        <v>0</v>
      </c>
      <c r="AE33" s="18"/>
      <c r="AF33" s="18"/>
      <c r="AG33" s="18"/>
    </row>
    <row r="34" ht="24" customHeight="1" spans="1:33">
      <c r="A34" s="13">
        <v>31</v>
      </c>
      <c r="B34" s="21" t="s">
        <v>673</v>
      </c>
      <c r="C34" s="21" t="s">
        <v>116</v>
      </c>
      <c r="D34" s="13"/>
      <c r="E34" s="13"/>
      <c r="F34" s="13" t="s">
        <v>36</v>
      </c>
      <c r="G34" s="13" t="s">
        <v>629</v>
      </c>
      <c r="H34" s="14">
        <f t="shared" si="22"/>
        <v>36</v>
      </c>
      <c r="I34" s="14"/>
      <c r="J34" s="14">
        <v>36</v>
      </c>
      <c r="K34" s="14"/>
      <c r="L34" s="13"/>
      <c r="M34" s="14">
        <f t="shared" si="23"/>
        <v>0</v>
      </c>
      <c r="N34" s="14"/>
      <c r="O34" s="14"/>
      <c r="P34" s="14"/>
      <c r="Q34" s="13"/>
      <c r="R34" s="14"/>
      <c r="S34" s="14"/>
      <c r="T34" s="14"/>
      <c r="U34" s="14"/>
      <c r="V34" s="13"/>
      <c r="W34" s="14"/>
      <c r="X34" s="14"/>
      <c r="Y34" s="14"/>
      <c r="Z34" s="14"/>
      <c r="AA34" s="13" t="s">
        <v>629</v>
      </c>
      <c r="AB34" s="14">
        <f t="shared" si="15"/>
        <v>0</v>
      </c>
      <c r="AC34" s="14">
        <f t="shared" si="16"/>
        <v>36</v>
      </c>
      <c r="AD34" s="14">
        <f t="shared" si="17"/>
        <v>0</v>
      </c>
      <c r="AE34" s="18"/>
      <c r="AF34" s="18"/>
      <c r="AG34" s="18"/>
    </row>
    <row r="35" ht="24" customHeight="1" spans="1:33">
      <c r="A35" s="25"/>
      <c r="B35" s="25" t="s">
        <v>1049</v>
      </c>
      <c r="C35" s="21" t="s">
        <v>116</v>
      </c>
      <c r="D35" s="13"/>
      <c r="E35" s="13"/>
      <c r="F35" s="13" t="s">
        <v>36</v>
      </c>
      <c r="G35" s="13" t="s">
        <v>629</v>
      </c>
      <c r="H35" s="14">
        <f t="shared" si="22"/>
        <v>24</v>
      </c>
      <c r="I35" s="14"/>
      <c r="J35" s="14">
        <v>24</v>
      </c>
      <c r="K35" s="14"/>
      <c r="L35" s="13"/>
      <c r="M35" s="14">
        <f t="shared" si="23"/>
        <v>0</v>
      </c>
      <c r="N35" s="14"/>
      <c r="O35" s="14"/>
      <c r="P35" s="14"/>
      <c r="Q35" s="13" t="s">
        <v>675</v>
      </c>
      <c r="R35" s="14">
        <f t="shared" ref="R35:R42" si="24">S35+T35+U35</f>
        <v>-24</v>
      </c>
      <c r="S35" s="14"/>
      <c r="T35" s="14">
        <v>-24</v>
      </c>
      <c r="U35" s="14"/>
      <c r="V35" s="13"/>
      <c r="W35" s="14"/>
      <c r="X35" s="14"/>
      <c r="Y35" s="14"/>
      <c r="Z35" s="14"/>
      <c r="AA35" s="13" t="s">
        <v>1050</v>
      </c>
      <c r="AB35" s="14">
        <f t="shared" si="15"/>
        <v>0</v>
      </c>
      <c r="AC35" s="14">
        <f t="shared" si="16"/>
        <v>0</v>
      </c>
      <c r="AD35" s="14">
        <f t="shared" si="17"/>
        <v>0</v>
      </c>
      <c r="AE35" s="18"/>
      <c r="AF35" s="18"/>
      <c r="AG35" s="18"/>
    </row>
    <row r="36" ht="42.75" customHeight="1" spans="1:33">
      <c r="A36" s="25"/>
      <c r="B36" s="25" t="s">
        <v>1051</v>
      </c>
      <c r="C36" s="21" t="s">
        <v>116</v>
      </c>
      <c r="D36" s="13"/>
      <c r="E36" s="13"/>
      <c r="F36" s="13" t="s">
        <v>36</v>
      </c>
      <c r="G36" s="13" t="s">
        <v>629</v>
      </c>
      <c r="H36" s="14">
        <f t="shared" si="22"/>
        <v>93</v>
      </c>
      <c r="I36" s="14"/>
      <c r="J36" s="14">
        <v>93</v>
      </c>
      <c r="K36" s="14"/>
      <c r="L36" s="13"/>
      <c r="M36" s="14">
        <f t="shared" si="23"/>
        <v>0</v>
      </c>
      <c r="N36" s="14"/>
      <c r="O36" s="14"/>
      <c r="P36" s="14"/>
      <c r="Q36" s="13" t="s">
        <v>675</v>
      </c>
      <c r="R36" s="14">
        <f t="shared" si="24"/>
        <v>-93</v>
      </c>
      <c r="S36" s="14"/>
      <c r="T36" s="14">
        <v>-93</v>
      </c>
      <c r="U36" s="14"/>
      <c r="V36" s="13"/>
      <c r="W36" s="14"/>
      <c r="X36" s="14"/>
      <c r="Y36" s="14"/>
      <c r="Z36" s="14"/>
      <c r="AA36" s="13" t="s">
        <v>1050</v>
      </c>
      <c r="AB36" s="14">
        <f t="shared" si="15"/>
        <v>0</v>
      </c>
      <c r="AC36" s="14">
        <f t="shared" si="16"/>
        <v>0</v>
      </c>
      <c r="AD36" s="14">
        <f t="shared" si="17"/>
        <v>0</v>
      </c>
      <c r="AE36" s="18"/>
      <c r="AF36" s="18"/>
      <c r="AG36" s="18"/>
    </row>
    <row r="37" ht="24" customHeight="1" spans="1:33">
      <c r="A37" s="25"/>
      <c r="B37" s="25" t="s">
        <v>1052</v>
      </c>
      <c r="C37" s="21" t="s">
        <v>116</v>
      </c>
      <c r="D37" s="13"/>
      <c r="E37" s="13"/>
      <c r="F37" s="13" t="s">
        <v>36</v>
      </c>
      <c r="G37" s="13" t="s">
        <v>629</v>
      </c>
      <c r="H37" s="14">
        <f t="shared" si="22"/>
        <v>118</v>
      </c>
      <c r="I37" s="14"/>
      <c r="J37" s="14"/>
      <c r="K37" s="14">
        <v>118</v>
      </c>
      <c r="L37" s="13"/>
      <c r="M37" s="14">
        <f t="shared" si="23"/>
        <v>0</v>
      </c>
      <c r="N37" s="14"/>
      <c r="O37" s="14"/>
      <c r="P37" s="14"/>
      <c r="Q37" s="13" t="s">
        <v>675</v>
      </c>
      <c r="R37" s="14">
        <f t="shared" si="24"/>
        <v>-118</v>
      </c>
      <c r="S37" s="14"/>
      <c r="T37" s="14"/>
      <c r="U37" s="14">
        <f>-63+-55</f>
        <v>-118</v>
      </c>
      <c r="V37" s="13"/>
      <c r="W37" s="14"/>
      <c r="X37" s="14"/>
      <c r="Y37" s="14"/>
      <c r="Z37" s="14"/>
      <c r="AA37" s="13" t="s">
        <v>1050</v>
      </c>
      <c r="AB37" s="14">
        <f t="shared" si="15"/>
        <v>0</v>
      </c>
      <c r="AC37" s="14">
        <f t="shared" si="16"/>
        <v>0</v>
      </c>
      <c r="AD37" s="14">
        <f t="shared" si="17"/>
        <v>0</v>
      </c>
      <c r="AE37" s="18"/>
      <c r="AF37" s="18"/>
      <c r="AG37" s="18"/>
    </row>
    <row r="38" ht="24" customHeight="1" spans="1:33">
      <c r="A38" s="25"/>
      <c r="B38" s="25" t="s">
        <v>1053</v>
      </c>
      <c r="C38" s="21" t="s">
        <v>116</v>
      </c>
      <c r="D38" s="13"/>
      <c r="E38" s="13"/>
      <c r="F38" s="13" t="s">
        <v>36</v>
      </c>
      <c r="G38" s="13" t="s">
        <v>629</v>
      </c>
      <c r="H38" s="14">
        <f t="shared" si="22"/>
        <v>66</v>
      </c>
      <c r="I38" s="14"/>
      <c r="J38" s="14">
        <v>35</v>
      </c>
      <c r="K38" s="14">
        <v>31</v>
      </c>
      <c r="L38" s="13"/>
      <c r="M38" s="14">
        <f t="shared" si="23"/>
        <v>0</v>
      </c>
      <c r="N38" s="14"/>
      <c r="O38" s="14"/>
      <c r="P38" s="14"/>
      <c r="Q38" s="13" t="s">
        <v>675</v>
      </c>
      <c r="R38" s="14">
        <f t="shared" si="24"/>
        <v>-66</v>
      </c>
      <c r="S38" s="14"/>
      <c r="T38" s="14">
        <v>-35</v>
      </c>
      <c r="U38" s="14">
        <v>-31</v>
      </c>
      <c r="V38" s="13"/>
      <c r="W38" s="14"/>
      <c r="X38" s="14"/>
      <c r="Y38" s="14"/>
      <c r="Z38" s="14"/>
      <c r="AA38" s="13" t="s">
        <v>1050</v>
      </c>
      <c r="AB38" s="14">
        <f t="shared" si="15"/>
        <v>0</v>
      </c>
      <c r="AC38" s="14">
        <f t="shared" si="16"/>
        <v>0</v>
      </c>
      <c r="AD38" s="14">
        <f t="shared" si="17"/>
        <v>0</v>
      </c>
      <c r="AE38" s="18"/>
      <c r="AF38" s="18"/>
      <c r="AG38" s="18"/>
    </row>
    <row r="39" ht="24" customHeight="1" spans="1:33">
      <c r="A39" s="25"/>
      <c r="B39" s="25" t="s">
        <v>1054</v>
      </c>
      <c r="C39" s="21" t="s">
        <v>116</v>
      </c>
      <c r="D39" s="13"/>
      <c r="E39" s="13"/>
      <c r="F39" s="13" t="s">
        <v>36</v>
      </c>
      <c r="G39" s="13" t="s">
        <v>629</v>
      </c>
      <c r="H39" s="14">
        <f t="shared" si="22"/>
        <v>40</v>
      </c>
      <c r="I39" s="14"/>
      <c r="J39" s="14">
        <v>40</v>
      </c>
      <c r="K39" s="14"/>
      <c r="L39" s="13"/>
      <c r="M39" s="14">
        <f t="shared" si="23"/>
        <v>0</v>
      </c>
      <c r="N39" s="14"/>
      <c r="O39" s="14"/>
      <c r="P39" s="14"/>
      <c r="Q39" s="13" t="s">
        <v>675</v>
      </c>
      <c r="R39" s="14">
        <f t="shared" si="24"/>
        <v>-40</v>
      </c>
      <c r="S39" s="14"/>
      <c r="T39" s="14">
        <v>-40</v>
      </c>
      <c r="U39" s="14"/>
      <c r="V39" s="13"/>
      <c r="W39" s="14"/>
      <c r="X39" s="14"/>
      <c r="Y39" s="14"/>
      <c r="Z39" s="14"/>
      <c r="AA39" s="13" t="s">
        <v>1050</v>
      </c>
      <c r="AB39" s="14">
        <f t="shared" si="15"/>
        <v>0</v>
      </c>
      <c r="AC39" s="14">
        <f t="shared" si="16"/>
        <v>0</v>
      </c>
      <c r="AD39" s="14">
        <f t="shared" si="17"/>
        <v>0</v>
      </c>
      <c r="AE39" s="18"/>
      <c r="AF39" s="18"/>
      <c r="AG39" s="18"/>
    </row>
    <row r="40" ht="34.5" customHeight="1" spans="1:33">
      <c r="A40" s="25">
        <v>32</v>
      </c>
      <c r="B40" s="27" t="s">
        <v>674</v>
      </c>
      <c r="C40" s="27" t="s">
        <v>116</v>
      </c>
      <c r="D40" s="13"/>
      <c r="E40" s="13"/>
      <c r="F40" s="13" t="s">
        <v>36</v>
      </c>
      <c r="G40" s="13"/>
      <c r="H40" s="14">
        <f t="shared" si="22"/>
        <v>0</v>
      </c>
      <c r="I40" s="14"/>
      <c r="J40" s="14"/>
      <c r="K40" s="14"/>
      <c r="L40" s="13"/>
      <c r="M40" s="14">
        <f t="shared" si="23"/>
        <v>0</v>
      </c>
      <c r="N40" s="14"/>
      <c r="O40" s="14"/>
      <c r="P40" s="14"/>
      <c r="Q40" s="13" t="s">
        <v>675</v>
      </c>
      <c r="R40" s="14">
        <f t="shared" si="24"/>
        <v>180</v>
      </c>
      <c r="S40" s="14"/>
      <c r="T40" s="14">
        <f>24+93</f>
        <v>117</v>
      </c>
      <c r="U40" s="14">
        <v>63</v>
      </c>
      <c r="V40" s="13"/>
      <c r="W40" s="14"/>
      <c r="X40" s="14"/>
      <c r="Y40" s="14"/>
      <c r="Z40" s="14"/>
      <c r="AA40" s="13" t="s">
        <v>675</v>
      </c>
      <c r="AB40" s="14">
        <f t="shared" si="15"/>
        <v>0</v>
      </c>
      <c r="AC40" s="14">
        <f t="shared" si="16"/>
        <v>117</v>
      </c>
      <c r="AD40" s="14">
        <f t="shared" si="17"/>
        <v>63</v>
      </c>
      <c r="AE40" s="18"/>
      <c r="AF40" s="18"/>
      <c r="AG40" s="18"/>
    </row>
    <row r="41" ht="34.5" customHeight="1" spans="1:33">
      <c r="A41" s="13">
        <v>33</v>
      </c>
      <c r="B41" s="21" t="s">
        <v>676</v>
      </c>
      <c r="C41" s="21" t="s">
        <v>116</v>
      </c>
      <c r="D41" s="13"/>
      <c r="E41" s="13"/>
      <c r="F41" s="13" t="s">
        <v>36</v>
      </c>
      <c r="G41" s="13"/>
      <c r="H41" s="14">
        <f t="shared" si="22"/>
        <v>0</v>
      </c>
      <c r="I41" s="14"/>
      <c r="J41" s="14"/>
      <c r="K41" s="14"/>
      <c r="L41" s="13"/>
      <c r="M41" s="14">
        <f t="shared" si="23"/>
        <v>0</v>
      </c>
      <c r="N41" s="14"/>
      <c r="O41" s="14"/>
      <c r="P41" s="14"/>
      <c r="Q41" s="13" t="s">
        <v>675</v>
      </c>
      <c r="R41" s="14">
        <f t="shared" si="24"/>
        <v>72</v>
      </c>
      <c r="S41" s="14"/>
      <c r="T41" s="14"/>
      <c r="U41" s="14">
        <f>55+17</f>
        <v>72</v>
      </c>
      <c r="V41" s="13"/>
      <c r="W41" s="14"/>
      <c r="X41" s="14"/>
      <c r="Y41" s="14"/>
      <c r="Z41" s="14"/>
      <c r="AA41" s="13" t="s">
        <v>675</v>
      </c>
      <c r="AB41" s="14">
        <f t="shared" si="15"/>
        <v>0</v>
      </c>
      <c r="AC41" s="14">
        <f t="shared" si="16"/>
        <v>0</v>
      </c>
      <c r="AD41" s="14">
        <f t="shared" si="17"/>
        <v>72</v>
      </c>
      <c r="AE41" s="18"/>
      <c r="AF41" s="18"/>
      <c r="AG41" s="18"/>
    </row>
    <row r="42" ht="48.75" customHeight="1" spans="1:33">
      <c r="A42" s="13">
        <v>34</v>
      </c>
      <c r="B42" s="28" t="s">
        <v>677</v>
      </c>
      <c r="C42" s="21" t="s">
        <v>116</v>
      </c>
      <c r="D42" s="13"/>
      <c r="E42" s="13"/>
      <c r="F42" s="13" t="s">
        <v>639</v>
      </c>
      <c r="G42" s="13" t="s">
        <v>642</v>
      </c>
      <c r="H42" s="14">
        <f t="shared" si="22"/>
        <v>36</v>
      </c>
      <c r="I42" s="14"/>
      <c r="J42" s="14">
        <v>36</v>
      </c>
      <c r="K42" s="14"/>
      <c r="L42" s="13" t="s">
        <v>1047</v>
      </c>
      <c r="M42" s="14">
        <f t="shared" si="23"/>
        <v>36</v>
      </c>
      <c r="N42" s="14"/>
      <c r="O42" s="14">
        <v>36</v>
      </c>
      <c r="P42" s="14"/>
      <c r="Q42" s="13" t="s">
        <v>675</v>
      </c>
      <c r="R42" s="14">
        <f t="shared" si="24"/>
        <v>89</v>
      </c>
      <c r="S42" s="14"/>
      <c r="T42" s="14">
        <f>35+40</f>
        <v>75</v>
      </c>
      <c r="U42" s="14">
        <f>14</f>
        <v>14</v>
      </c>
      <c r="V42" s="13" t="s">
        <v>1046</v>
      </c>
      <c r="W42" s="14"/>
      <c r="X42" s="14"/>
      <c r="Y42" s="14"/>
      <c r="Z42" s="14">
        <v>40.541995</v>
      </c>
      <c r="AA42" s="13" t="s">
        <v>678</v>
      </c>
      <c r="AB42" s="14">
        <f t="shared" ref="AB42:AD42" si="25">N42+S42+X42</f>
        <v>0</v>
      </c>
      <c r="AC42" s="14">
        <f t="shared" si="25"/>
        <v>111</v>
      </c>
      <c r="AD42" s="14">
        <f t="shared" si="25"/>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7638888888889" right="0.707638888888889" top="0.747916666666667" bottom="0.747916666666667" header="0.313888888888889" footer="0.313888888888889"/>
  <pageSetup paperSize="9" scale="37" orientation="landscape"/>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I8+J8+K8</f>
        <v>2625</v>
      </c>
      <c r="I8" s="12">
        <f t="shared" ref="I8:K8" si="0">SUM(I9:I27)</f>
        <v>775</v>
      </c>
      <c r="J8" s="12">
        <f t="shared" si="0"/>
        <v>750</v>
      </c>
      <c r="K8" s="12">
        <f t="shared" si="0"/>
        <v>1100</v>
      </c>
      <c r="L8" s="9"/>
      <c r="M8" s="12">
        <f>N8+O8+P8</f>
        <v>0</v>
      </c>
      <c r="N8" s="12">
        <f t="shared" ref="N8:P8" si="1">SUM(N9:N27)</f>
        <v>0</v>
      </c>
      <c r="O8" s="12">
        <f t="shared" si="1"/>
        <v>0</v>
      </c>
      <c r="P8" s="12">
        <f t="shared" si="1"/>
        <v>0</v>
      </c>
      <c r="Q8" s="9"/>
      <c r="R8" s="12">
        <f>S8+T8+U8</f>
        <v>-1.93364069331001e-15</v>
      </c>
      <c r="S8" s="12">
        <f t="shared" ref="S8:U8" si="2">SUM(S9:S27)</f>
        <v>0</v>
      </c>
      <c r="T8" s="12">
        <f t="shared" si="2"/>
        <v>0</v>
      </c>
      <c r="U8" s="12">
        <f t="shared" si="2"/>
        <v>-1.93364069331001e-15</v>
      </c>
      <c r="V8" s="9"/>
      <c r="W8" s="12">
        <f>X8+Y8+Z8</f>
        <v>2625</v>
      </c>
      <c r="X8" s="12">
        <f t="shared" ref="X8:Z8" si="3">SUM(X9:X27)</f>
        <v>775</v>
      </c>
      <c r="Y8" s="12">
        <f t="shared" si="3"/>
        <v>750</v>
      </c>
      <c r="Z8" s="12">
        <f t="shared" si="3"/>
        <v>1100</v>
      </c>
    </row>
    <row r="9" ht="24" customHeight="1" spans="1:26">
      <c r="A9" s="13">
        <v>9</v>
      </c>
      <c r="B9" s="13" t="s">
        <v>126</v>
      </c>
      <c r="C9" s="13" t="s">
        <v>127</v>
      </c>
      <c r="D9" s="13"/>
      <c r="E9" s="13"/>
      <c r="F9" s="13" t="s">
        <v>33</v>
      </c>
      <c r="G9" s="13" t="s">
        <v>128</v>
      </c>
      <c r="H9" s="14">
        <f t="shared" ref="H9:H13" si="4">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5">J9+O9+T9</f>
        <v>340</v>
      </c>
      <c r="Z9" s="14">
        <f t="shared" si="5"/>
        <v>810</v>
      </c>
    </row>
    <row r="10" s="19" customFormat="1" ht="24" customHeight="1" spans="1:26">
      <c r="A10" s="21"/>
      <c r="B10" s="21" t="s">
        <v>1055</v>
      </c>
      <c r="C10" s="21" t="s">
        <v>127</v>
      </c>
      <c r="D10" s="21"/>
      <c r="E10" s="21"/>
      <c r="F10" s="21" t="s">
        <v>184</v>
      </c>
      <c r="G10" s="21" t="s">
        <v>1056</v>
      </c>
      <c r="H10" s="22"/>
      <c r="I10" s="22">
        <v>425</v>
      </c>
      <c r="J10" s="22"/>
      <c r="K10" s="22"/>
      <c r="L10" s="21" t="s">
        <v>1057</v>
      </c>
      <c r="M10" s="22"/>
      <c r="N10" s="22">
        <v>-425</v>
      </c>
      <c r="O10" s="22"/>
      <c r="P10" s="22"/>
      <c r="Q10" s="21"/>
      <c r="R10" s="22"/>
      <c r="S10" s="22"/>
      <c r="T10" s="22"/>
      <c r="U10" s="22"/>
      <c r="V10" s="21"/>
      <c r="W10" s="22"/>
      <c r="X10" s="14">
        <f t="shared" ref="X10:X27" si="6">I10+N10+S10</f>
        <v>0</v>
      </c>
      <c r="Y10" s="14">
        <f t="shared" ref="Y10:Y27" si="7">J10+O10+T10</f>
        <v>0</v>
      </c>
      <c r="Z10" s="14">
        <f t="shared" ref="Z10:Z27" si="8">K10+P10+U10</f>
        <v>0</v>
      </c>
    </row>
    <row r="11" ht="24" customHeight="1" spans="1:26">
      <c r="A11" s="13">
        <v>10</v>
      </c>
      <c r="B11" s="13" t="s">
        <v>129</v>
      </c>
      <c r="C11" s="13" t="s">
        <v>127</v>
      </c>
      <c r="D11" s="13"/>
      <c r="E11" s="13"/>
      <c r="F11" s="13" t="s">
        <v>34</v>
      </c>
      <c r="G11" s="13" t="s">
        <v>130</v>
      </c>
      <c r="H11" s="14">
        <f t="shared" si="4"/>
        <v>29.4</v>
      </c>
      <c r="I11" s="14"/>
      <c r="J11" s="14">
        <v>29.4</v>
      </c>
      <c r="K11" s="14"/>
      <c r="L11" s="13"/>
      <c r="M11" s="14">
        <f t="shared" ref="M11:M27" si="9">N11+O11+P11</f>
        <v>0</v>
      </c>
      <c r="N11" s="14"/>
      <c r="O11" s="14"/>
      <c r="P11" s="14"/>
      <c r="Q11" s="13"/>
      <c r="R11" s="14">
        <f t="shared" ref="R11:R27" si="10">S11+T11+U11</f>
        <v>0</v>
      </c>
      <c r="S11" s="14"/>
      <c r="T11" s="14"/>
      <c r="U11" s="14"/>
      <c r="V11" s="13"/>
      <c r="W11" s="14">
        <f t="shared" ref="W11:W27" si="11">X11+Y11+Z11</f>
        <v>29.4</v>
      </c>
      <c r="X11" s="14">
        <f t="shared" si="6"/>
        <v>0</v>
      </c>
      <c r="Y11" s="14">
        <f t="shared" si="7"/>
        <v>29.4</v>
      </c>
      <c r="Z11" s="14">
        <f t="shared" si="8"/>
        <v>0</v>
      </c>
    </row>
    <row r="12" ht="33.75" customHeight="1" spans="1:26">
      <c r="A12" s="13">
        <v>11</v>
      </c>
      <c r="B12" s="13" t="s">
        <v>131</v>
      </c>
      <c r="C12" s="13" t="s">
        <v>127</v>
      </c>
      <c r="D12" s="13"/>
      <c r="E12" s="13"/>
      <c r="F12" s="13" t="s">
        <v>34</v>
      </c>
      <c r="G12" s="13" t="s">
        <v>132</v>
      </c>
      <c r="H12" s="14">
        <f t="shared" si="4"/>
        <v>175</v>
      </c>
      <c r="I12" s="14"/>
      <c r="J12" s="14">
        <v>175</v>
      </c>
      <c r="K12" s="14"/>
      <c r="L12" s="13" t="s">
        <v>1057</v>
      </c>
      <c r="M12" s="14">
        <f t="shared" si="9"/>
        <v>475</v>
      </c>
      <c r="N12" s="14">
        <f>425+25</f>
        <v>450</v>
      </c>
      <c r="O12" s="14">
        <v>25</v>
      </c>
      <c r="P12" s="14"/>
      <c r="Q12" s="13"/>
      <c r="R12" s="14">
        <f t="shared" si="10"/>
        <v>0</v>
      </c>
      <c r="S12" s="14"/>
      <c r="T12" s="14"/>
      <c r="U12" s="14"/>
      <c r="V12" s="13"/>
      <c r="W12" s="14">
        <f t="shared" si="11"/>
        <v>650</v>
      </c>
      <c r="X12" s="14">
        <f t="shared" si="6"/>
        <v>450</v>
      </c>
      <c r="Y12" s="14">
        <f t="shared" si="7"/>
        <v>200</v>
      </c>
      <c r="Z12" s="14">
        <f t="shared" si="8"/>
        <v>0</v>
      </c>
    </row>
    <row r="13" ht="43.5" customHeight="1" spans="1:26">
      <c r="A13" s="13">
        <v>12</v>
      </c>
      <c r="B13" s="13" t="s">
        <v>133</v>
      </c>
      <c r="C13" s="13" t="s">
        <v>127</v>
      </c>
      <c r="D13" s="13"/>
      <c r="E13" s="13"/>
      <c r="F13" s="13" t="s">
        <v>134</v>
      </c>
      <c r="G13" s="13" t="s">
        <v>135</v>
      </c>
      <c r="H13" s="14">
        <f t="shared" si="4"/>
        <v>100</v>
      </c>
      <c r="I13" s="14">
        <v>100</v>
      </c>
      <c r="J13" s="14"/>
      <c r="K13" s="14"/>
      <c r="L13" s="13" t="s">
        <v>1057</v>
      </c>
      <c r="M13" s="14">
        <f t="shared" si="9"/>
        <v>-25</v>
      </c>
      <c r="N13" s="14">
        <v>-25</v>
      </c>
      <c r="O13" s="14"/>
      <c r="P13" s="14"/>
      <c r="Q13" s="13" t="s">
        <v>1058</v>
      </c>
      <c r="R13" s="14">
        <f t="shared" si="10"/>
        <v>9.959336</v>
      </c>
      <c r="S13" s="14">
        <v>3.497771</v>
      </c>
      <c r="T13" s="14"/>
      <c r="U13" s="14">
        <f>4.48273+1.978835</f>
        <v>6.461565</v>
      </c>
      <c r="V13" s="13"/>
      <c r="W13" s="14">
        <f t="shared" si="11"/>
        <v>84.959336</v>
      </c>
      <c r="X13" s="14">
        <f t="shared" si="6"/>
        <v>78.497771</v>
      </c>
      <c r="Y13" s="14">
        <f t="shared" si="7"/>
        <v>0</v>
      </c>
      <c r="Z13" s="14">
        <f t="shared" si="8"/>
        <v>6.461565</v>
      </c>
    </row>
    <row r="14" ht="24" customHeight="1" spans="1:26">
      <c r="A14" s="13">
        <v>10</v>
      </c>
      <c r="B14" s="13" t="s">
        <v>173</v>
      </c>
      <c r="C14" s="13" t="s">
        <v>127</v>
      </c>
      <c r="D14" s="13"/>
      <c r="E14" s="13"/>
      <c r="F14" s="13" t="s">
        <v>134</v>
      </c>
      <c r="G14" s="13" t="s">
        <v>174</v>
      </c>
      <c r="H14" s="14">
        <f t="shared" ref="H14:H27" si="12">I14+J14+K14</f>
        <v>100</v>
      </c>
      <c r="I14" s="14">
        <v>100</v>
      </c>
      <c r="J14" s="14"/>
      <c r="K14" s="14"/>
      <c r="L14" s="13"/>
      <c r="M14" s="14">
        <f t="shared" si="9"/>
        <v>0</v>
      </c>
      <c r="N14" s="14"/>
      <c r="O14" s="14"/>
      <c r="P14" s="14"/>
      <c r="Q14" s="13" t="s">
        <v>1058</v>
      </c>
      <c r="R14" s="14">
        <f t="shared" si="10"/>
        <v>4.818793</v>
      </c>
      <c r="S14" s="14"/>
      <c r="T14" s="14"/>
      <c r="U14" s="14">
        <v>4.818793</v>
      </c>
      <c r="V14" s="13"/>
      <c r="W14" s="14">
        <f t="shared" si="11"/>
        <v>104.818793</v>
      </c>
      <c r="X14" s="14">
        <f t="shared" si="6"/>
        <v>100</v>
      </c>
      <c r="Y14" s="14">
        <f t="shared" si="7"/>
        <v>0</v>
      </c>
      <c r="Z14" s="14">
        <f t="shared" si="8"/>
        <v>4.818793</v>
      </c>
    </row>
    <row r="15" ht="24" customHeight="1" spans="1:26">
      <c r="A15" s="13">
        <v>11</v>
      </c>
      <c r="B15" s="13" t="s">
        <v>175</v>
      </c>
      <c r="C15" s="13" t="s">
        <v>127</v>
      </c>
      <c r="D15" s="13"/>
      <c r="E15" s="13"/>
      <c r="F15" s="13" t="s">
        <v>33</v>
      </c>
      <c r="G15" s="13" t="s">
        <v>176</v>
      </c>
      <c r="H15" s="14">
        <f t="shared" si="12"/>
        <v>40</v>
      </c>
      <c r="I15" s="14"/>
      <c r="J15" s="14"/>
      <c r="K15" s="14">
        <v>40</v>
      </c>
      <c r="L15" s="13"/>
      <c r="M15" s="14">
        <f t="shared" si="9"/>
        <v>0</v>
      </c>
      <c r="N15" s="14"/>
      <c r="O15" s="14"/>
      <c r="P15" s="14"/>
      <c r="Q15" s="13" t="s">
        <v>1058</v>
      </c>
      <c r="R15" s="14">
        <f t="shared" si="10"/>
        <v>-4.48273</v>
      </c>
      <c r="S15" s="14"/>
      <c r="T15" s="14"/>
      <c r="U15" s="14">
        <v>-4.48273</v>
      </c>
      <c r="V15" s="13"/>
      <c r="W15" s="14">
        <f t="shared" si="11"/>
        <v>35.51727</v>
      </c>
      <c r="X15" s="14">
        <f t="shared" si="6"/>
        <v>0</v>
      </c>
      <c r="Y15" s="14">
        <f t="shared" si="7"/>
        <v>0</v>
      </c>
      <c r="Z15" s="14">
        <f t="shared" si="8"/>
        <v>35.51727</v>
      </c>
    </row>
    <row r="16" ht="24" customHeight="1" spans="1:26">
      <c r="A16" s="13">
        <v>12</v>
      </c>
      <c r="B16" s="13" t="s">
        <v>177</v>
      </c>
      <c r="C16" s="13" t="s">
        <v>127</v>
      </c>
      <c r="D16" s="13"/>
      <c r="E16" s="13"/>
      <c r="F16" s="13" t="s">
        <v>33</v>
      </c>
      <c r="G16" s="13" t="s">
        <v>176</v>
      </c>
      <c r="H16" s="14">
        <f t="shared" si="12"/>
        <v>310</v>
      </c>
      <c r="I16" s="14"/>
      <c r="J16" s="14">
        <v>60</v>
      </c>
      <c r="K16" s="14">
        <v>250</v>
      </c>
      <c r="L16" s="13"/>
      <c r="M16" s="14">
        <f t="shared" si="9"/>
        <v>0</v>
      </c>
      <c r="N16" s="14"/>
      <c r="O16" s="14"/>
      <c r="P16" s="14"/>
      <c r="Q16" s="13" t="s">
        <v>1058</v>
      </c>
      <c r="R16" s="14">
        <f t="shared" si="10"/>
        <v>-28.605125</v>
      </c>
      <c r="S16" s="14"/>
      <c r="T16" s="14"/>
      <c r="U16" s="14">
        <v>-28.605125</v>
      </c>
      <c r="V16" s="13"/>
      <c r="W16" s="14">
        <f t="shared" si="11"/>
        <v>281.394875</v>
      </c>
      <c r="X16" s="14">
        <f t="shared" si="6"/>
        <v>0</v>
      </c>
      <c r="Y16" s="14">
        <f t="shared" si="7"/>
        <v>60</v>
      </c>
      <c r="Z16" s="14">
        <f t="shared" si="8"/>
        <v>221.394875</v>
      </c>
    </row>
    <row r="17" ht="43.5" customHeight="1" spans="1:26">
      <c r="A17" s="13">
        <v>13</v>
      </c>
      <c r="B17" s="13" t="s">
        <v>178</v>
      </c>
      <c r="C17" s="13" t="s">
        <v>127</v>
      </c>
      <c r="D17" s="13"/>
      <c r="E17" s="13"/>
      <c r="F17" s="13" t="s">
        <v>34</v>
      </c>
      <c r="G17" s="13" t="s">
        <v>179</v>
      </c>
      <c r="H17" s="14">
        <f t="shared" si="12"/>
        <v>95</v>
      </c>
      <c r="I17" s="14"/>
      <c r="J17" s="14">
        <v>95</v>
      </c>
      <c r="K17" s="14"/>
      <c r="L17" s="13" t="s">
        <v>1057</v>
      </c>
      <c r="M17" s="14">
        <f t="shared" si="9"/>
        <v>-25</v>
      </c>
      <c r="N17" s="14"/>
      <c r="O17" s="14">
        <v>-25</v>
      </c>
      <c r="P17" s="14"/>
      <c r="Q17" s="13" t="s">
        <v>1058</v>
      </c>
      <c r="R17" s="14">
        <f t="shared" si="10"/>
        <v>16.971013</v>
      </c>
      <c r="S17" s="14"/>
      <c r="T17" s="14"/>
      <c r="U17" s="14">
        <f>16.970976+0.000037</f>
        <v>16.971013</v>
      </c>
      <c r="V17" s="13"/>
      <c r="W17" s="14">
        <f t="shared" si="11"/>
        <v>86.971013</v>
      </c>
      <c r="X17" s="14">
        <f t="shared" si="6"/>
        <v>0</v>
      </c>
      <c r="Y17" s="14">
        <f t="shared" si="7"/>
        <v>70</v>
      </c>
      <c r="Z17" s="14">
        <f t="shared" si="8"/>
        <v>16.971013</v>
      </c>
    </row>
    <row r="18" ht="24" customHeight="1" spans="1:26">
      <c r="A18" s="13">
        <v>14</v>
      </c>
      <c r="B18" s="13" t="s">
        <v>180</v>
      </c>
      <c r="C18" s="13" t="s">
        <v>127</v>
      </c>
      <c r="D18" s="13"/>
      <c r="E18" s="13"/>
      <c r="F18" s="13" t="s">
        <v>34</v>
      </c>
      <c r="G18" s="13" t="s">
        <v>181</v>
      </c>
      <c r="H18" s="14">
        <f t="shared" si="12"/>
        <v>25</v>
      </c>
      <c r="I18" s="14"/>
      <c r="J18" s="14">
        <v>25</v>
      </c>
      <c r="K18" s="14"/>
      <c r="L18" s="13"/>
      <c r="M18" s="14">
        <f t="shared" si="9"/>
        <v>0</v>
      </c>
      <c r="N18" s="14"/>
      <c r="O18" s="14"/>
      <c r="P18" s="14"/>
      <c r="Q18" s="13" t="s">
        <v>1058</v>
      </c>
      <c r="R18" s="14">
        <f t="shared" si="10"/>
        <v>0.407345</v>
      </c>
      <c r="S18" s="14"/>
      <c r="T18" s="14"/>
      <c r="U18" s="14">
        <v>0.407345</v>
      </c>
      <c r="V18" s="13"/>
      <c r="W18" s="14">
        <f t="shared" si="11"/>
        <v>25.407345</v>
      </c>
      <c r="X18" s="14">
        <f t="shared" si="6"/>
        <v>0</v>
      </c>
      <c r="Y18" s="14">
        <f t="shared" si="7"/>
        <v>25</v>
      </c>
      <c r="Z18" s="14">
        <f t="shared" si="8"/>
        <v>0.407345</v>
      </c>
    </row>
    <row r="19" ht="24" customHeight="1" spans="1:26">
      <c r="A19" s="13">
        <v>15</v>
      </c>
      <c r="B19" s="13" t="s">
        <v>182</v>
      </c>
      <c r="C19" s="13" t="s">
        <v>127</v>
      </c>
      <c r="D19" s="13"/>
      <c r="E19" s="13"/>
      <c r="F19" s="13" t="s">
        <v>34</v>
      </c>
      <c r="G19" s="13" t="s">
        <v>181</v>
      </c>
      <c r="H19" s="14">
        <f t="shared" si="12"/>
        <v>25.6</v>
      </c>
      <c r="I19" s="14"/>
      <c r="J19" s="14">
        <v>25.6</v>
      </c>
      <c r="K19" s="14"/>
      <c r="L19" s="13"/>
      <c r="M19" s="14">
        <f t="shared" si="9"/>
        <v>0</v>
      </c>
      <c r="N19" s="14"/>
      <c r="O19" s="14"/>
      <c r="P19" s="14"/>
      <c r="Q19" s="13" t="s">
        <v>1058</v>
      </c>
      <c r="R19" s="14">
        <f t="shared" si="10"/>
        <v>4.429176</v>
      </c>
      <c r="S19" s="14"/>
      <c r="T19" s="14"/>
      <c r="U19" s="14">
        <v>4.429176</v>
      </c>
      <c r="V19" s="13"/>
      <c r="W19" s="14">
        <f t="shared" si="11"/>
        <v>30.029176</v>
      </c>
      <c r="X19" s="14">
        <f t="shared" si="6"/>
        <v>0</v>
      </c>
      <c r="Y19" s="14">
        <f t="shared" si="7"/>
        <v>25.6</v>
      </c>
      <c r="Z19" s="14">
        <f t="shared" si="8"/>
        <v>4.429176</v>
      </c>
    </row>
    <row r="20" ht="24" customHeight="1" spans="1:26">
      <c r="A20" s="13">
        <v>16</v>
      </c>
      <c r="B20" s="13" t="s">
        <v>183</v>
      </c>
      <c r="C20" s="13" t="s">
        <v>127</v>
      </c>
      <c r="D20" s="13"/>
      <c r="E20" s="13"/>
      <c r="F20" s="13" t="s">
        <v>184</v>
      </c>
      <c r="G20" s="13" t="s">
        <v>185</v>
      </c>
      <c r="H20" s="14">
        <f t="shared" si="12"/>
        <v>10.41</v>
      </c>
      <c r="I20" s="14">
        <v>10.41</v>
      </c>
      <c r="J20" s="14"/>
      <c r="K20" s="14"/>
      <c r="L20" s="13"/>
      <c r="M20" s="14">
        <f t="shared" si="9"/>
        <v>0</v>
      </c>
      <c r="N20" s="14"/>
      <c r="O20" s="14"/>
      <c r="P20" s="14"/>
      <c r="Q20" s="13"/>
      <c r="R20" s="14">
        <f t="shared" si="10"/>
        <v>0</v>
      </c>
      <c r="S20" s="14"/>
      <c r="T20" s="14"/>
      <c r="U20" s="14"/>
      <c r="V20" s="13"/>
      <c r="W20" s="14">
        <f t="shared" si="11"/>
        <v>10.41</v>
      </c>
      <c r="X20" s="14">
        <f t="shared" si="6"/>
        <v>10.41</v>
      </c>
      <c r="Y20" s="14">
        <f t="shared" si="7"/>
        <v>0</v>
      </c>
      <c r="Z20" s="14">
        <f t="shared" si="8"/>
        <v>0</v>
      </c>
    </row>
    <row r="21" ht="24" customHeight="1" spans="1:26">
      <c r="A21" s="13">
        <v>17</v>
      </c>
      <c r="B21" s="13" t="s">
        <v>186</v>
      </c>
      <c r="C21" s="13" t="s">
        <v>127</v>
      </c>
      <c r="D21" s="13"/>
      <c r="E21" s="13"/>
      <c r="F21" s="13" t="s">
        <v>184</v>
      </c>
      <c r="G21" s="13" t="s">
        <v>185</v>
      </c>
      <c r="H21" s="14">
        <f t="shared" si="12"/>
        <v>12.75</v>
      </c>
      <c r="I21" s="14">
        <v>12.75</v>
      </c>
      <c r="J21" s="14"/>
      <c r="K21" s="14"/>
      <c r="L21" s="13"/>
      <c r="M21" s="14">
        <f t="shared" si="9"/>
        <v>0</v>
      </c>
      <c r="N21" s="14"/>
      <c r="O21" s="14"/>
      <c r="P21" s="14"/>
      <c r="Q21" s="13"/>
      <c r="R21" s="14">
        <f t="shared" si="10"/>
        <v>0</v>
      </c>
      <c r="S21" s="14"/>
      <c r="T21" s="14"/>
      <c r="U21" s="14"/>
      <c r="V21" s="13"/>
      <c r="W21" s="14">
        <f t="shared" si="11"/>
        <v>12.75</v>
      </c>
      <c r="X21" s="14">
        <f t="shared" si="6"/>
        <v>12.75</v>
      </c>
      <c r="Y21" s="14">
        <f t="shared" si="7"/>
        <v>0</v>
      </c>
      <c r="Z21" s="14">
        <f t="shared" si="8"/>
        <v>0</v>
      </c>
    </row>
    <row r="22" ht="24" customHeight="1" spans="1:26">
      <c r="A22" s="13">
        <v>18</v>
      </c>
      <c r="B22" s="13" t="s">
        <v>187</v>
      </c>
      <c r="C22" s="13" t="s">
        <v>127</v>
      </c>
      <c r="D22" s="13"/>
      <c r="E22" s="13"/>
      <c r="F22" s="13" t="s">
        <v>184</v>
      </c>
      <c r="G22" s="13" t="s">
        <v>188</v>
      </c>
      <c r="H22" s="14">
        <f t="shared" si="12"/>
        <v>45.12</v>
      </c>
      <c r="I22" s="14">
        <v>45.12</v>
      </c>
      <c r="J22" s="14"/>
      <c r="K22" s="14"/>
      <c r="L22" s="13"/>
      <c r="M22" s="14">
        <f t="shared" si="9"/>
        <v>0</v>
      </c>
      <c r="N22" s="14"/>
      <c r="O22" s="14"/>
      <c r="P22" s="14"/>
      <c r="Q22" s="13" t="s">
        <v>1058</v>
      </c>
      <c r="R22" s="14">
        <f t="shared" si="10"/>
        <v>-0.19014</v>
      </c>
      <c r="S22" s="14">
        <v>-0.19014</v>
      </c>
      <c r="T22" s="14"/>
      <c r="U22" s="14"/>
      <c r="V22" s="13"/>
      <c r="W22" s="14">
        <f t="shared" si="11"/>
        <v>44.92986</v>
      </c>
      <c r="X22" s="14">
        <f t="shared" si="6"/>
        <v>44.92986</v>
      </c>
      <c r="Y22" s="14">
        <f t="shared" si="7"/>
        <v>0</v>
      </c>
      <c r="Z22" s="14">
        <f t="shared" si="8"/>
        <v>0</v>
      </c>
    </row>
    <row r="23" ht="24" customHeight="1" spans="1:26">
      <c r="A23" s="13">
        <v>19</v>
      </c>
      <c r="B23" s="13" t="s">
        <v>189</v>
      </c>
      <c r="C23" s="13" t="s">
        <v>127</v>
      </c>
      <c r="D23" s="13"/>
      <c r="E23" s="13"/>
      <c r="F23" s="13" t="s">
        <v>184</v>
      </c>
      <c r="G23" s="13" t="s">
        <v>188</v>
      </c>
      <c r="H23" s="14">
        <f t="shared" si="12"/>
        <v>10.35</v>
      </c>
      <c r="I23" s="14">
        <v>10.35</v>
      </c>
      <c r="J23" s="14"/>
      <c r="K23" s="14"/>
      <c r="L23" s="13"/>
      <c r="M23" s="14">
        <f t="shared" si="9"/>
        <v>0</v>
      </c>
      <c r="N23" s="14"/>
      <c r="O23" s="14"/>
      <c r="P23" s="14"/>
      <c r="Q23" s="13" t="s">
        <v>1058</v>
      </c>
      <c r="R23" s="14">
        <f t="shared" si="10"/>
        <v>-1e-5</v>
      </c>
      <c r="S23" s="14"/>
      <c r="T23" s="14"/>
      <c r="U23" s="14">
        <v>-1e-5</v>
      </c>
      <c r="V23" s="13"/>
      <c r="W23" s="14">
        <f t="shared" si="11"/>
        <v>10.34999</v>
      </c>
      <c r="X23" s="14">
        <f t="shared" si="6"/>
        <v>10.35</v>
      </c>
      <c r="Y23" s="14">
        <f t="shared" si="7"/>
        <v>0</v>
      </c>
      <c r="Z23" s="14">
        <f t="shared" si="8"/>
        <v>-1e-5</v>
      </c>
    </row>
    <row r="24" ht="24" customHeight="1" spans="1:26">
      <c r="A24" s="13">
        <v>20</v>
      </c>
      <c r="B24" s="13" t="s">
        <v>190</v>
      </c>
      <c r="C24" s="13" t="s">
        <v>127</v>
      </c>
      <c r="D24" s="13"/>
      <c r="E24" s="13"/>
      <c r="F24" s="13" t="s">
        <v>184</v>
      </c>
      <c r="G24" s="13" t="s">
        <v>188</v>
      </c>
      <c r="H24" s="14">
        <f t="shared" si="12"/>
        <v>27.09</v>
      </c>
      <c r="I24" s="14">
        <v>27.09</v>
      </c>
      <c r="J24" s="14"/>
      <c r="K24" s="14"/>
      <c r="L24" s="13"/>
      <c r="M24" s="14">
        <f t="shared" si="9"/>
        <v>0</v>
      </c>
      <c r="N24" s="14"/>
      <c r="O24" s="14"/>
      <c r="P24" s="14"/>
      <c r="Q24" s="13" t="s">
        <v>1058</v>
      </c>
      <c r="R24" s="14">
        <f t="shared" si="10"/>
        <v>-1e-5</v>
      </c>
      <c r="S24" s="14"/>
      <c r="T24" s="14"/>
      <c r="U24" s="14">
        <v>-1e-5</v>
      </c>
      <c r="V24" s="13"/>
      <c r="W24" s="14">
        <f t="shared" si="11"/>
        <v>27.08999</v>
      </c>
      <c r="X24" s="14">
        <f t="shared" si="6"/>
        <v>27.09</v>
      </c>
      <c r="Y24" s="14">
        <f t="shared" si="7"/>
        <v>0</v>
      </c>
      <c r="Z24" s="14">
        <f t="shared" si="8"/>
        <v>-1e-5</v>
      </c>
    </row>
    <row r="25" ht="24" customHeight="1" spans="1:26">
      <c r="A25" s="13">
        <v>21</v>
      </c>
      <c r="B25" s="13" t="s">
        <v>191</v>
      </c>
      <c r="C25" s="13" t="s">
        <v>127</v>
      </c>
      <c r="D25" s="13"/>
      <c r="E25" s="13"/>
      <c r="F25" s="13" t="s">
        <v>184</v>
      </c>
      <c r="G25" s="13" t="s">
        <v>185</v>
      </c>
      <c r="H25" s="14">
        <f t="shared" si="12"/>
        <v>21.6</v>
      </c>
      <c r="I25" s="14">
        <v>21.6</v>
      </c>
      <c r="J25" s="14"/>
      <c r="K25" s="14"/>
      <c r="L25" s="13"/>
      <c r="M25" s="14">
        <f t="shared" si="9"/>
        <v>0</v>
      </c>
      <c r="N25" s="14"/>
      <c r="O25" s="14"/>
      <c r="P25" s="14"/>
      <c r="Q25" s="13"/>
      <c r="R25" s="14">
        <f t="shared" si="10"/>
        <v>0</v>
      </c>
      <c r="S25" s="14"/>
      <c r="T25" s="14"/>
      <c r="U25" s="14"/>
      <c r="V25" s="13"/>
      <c r="W25" s="14">
        <f t="shared" si="11"/>
        <v>21.6</v>
      </c>
      <c r="X25" s="14">
        <f t="shared" si="6"/>
        <v>21.6</v>
      </c>
      <c r="Y25" s="14">
        <f t="shared" si="7"/>
        <v>0</v>
      </c>
      <c r="Z25" s="14">
        <f t="shared" si="8"/>
        <v>0</v>
      </c>
    </row>
    <row r="26" ht="24" customHeight="1" spans="1:26">
      <c r="A26" s="13">
        <v>22</v>
      </c>
      <c r="B26" s="13" t="s">
        <v>192</v>
      </c>
      <c r="C26" s="13" t="s">
        <v>127</v>
      </c>
      <c r="D26" s="13"/>
      <c r="E26" s="13"/>
      <c r="F26" s="13" t="s">
        <v>184</v>
      </c>
      <c r="G26" s="13" t="s">
        <v>188</v>
      </c>
      <c r="H26" s="14">
        <f t="shared" si="12"/>
        <v>17.64</v>
      </c>
      <c r="I26" s="14">
        <v>17.64</v>
      </c>
      <c r="J26" s="14"/>
      <c r="K26" s="14"/>
      <c r="L26" s="13"/>
      <c r="M26" s="14">
        <f t="shared" si="9"/>
        <v>0</v>
      </c>
      <c r="N26" s="14"/>
      <c r="O26" s="14"/>
      <c r="P26" s="14"/>
      <c r="Q26" s="13" t="s">
        <v>1058</v>
      </c>
      <c r="R26" s="14">
        <f t="shared" si="10"/>
        <v>-3.307631</v>
      </c>
      <c r="S26" s="14">
        <v>-3.307631</v>
      </c>
      <c r="T26" s="14"/>
      <c r="U26" s="14"/>
      <c r="V26" s="13"/>
      <c r="W26" s="14">
        <f t="shared" si="11"/>
        <v>14.332369</v>
      </c>
      <c r="X26" s="14">
        <f t="shared" si="6"/>
        <v>14.332369</v>
      </c>
      <c r="Y26" s="14">
        <f t="shared" si="7"/>
        <v>0</v>
      </c>
      <c r="Z26" s="14">
        <f t="shared" si="8"/>
        <v>0</v>
      </c>
    </row>
    <row r="27" ht="24" customHeight="1" spans="1:26">
      <c r="A27" s="13">
        <v>23</v>
      </c>
      <c r="B27" s="13" t="s">
        <v>193</v>
      </c>
      <c r="C27" s="13" t="s">
        <v>127</v>
      </c>
      <c r="D27" s="13"/>
      <c r="E27" s="13"/>
      <c r="F27" s="13" t="s">
        <v>184</v>
      </c>
      <c r="G27" s="13" t="s">
        <v>188</v>
      </c>
      <c r="H27" s="14">
        <f t="shared" si="12"/>
        <v>5.04</v>
      </c>
      <c r="I27" s="14">
        <v>5.04</v>
      </c>
      <c r="J27" s="14"/>
      <c r="K27" s="14"/>
      <c r="L27" s="13"/>
      <c r="M27" s="14">
        <f t="shared" si="9"/>
        <v>0</v>
      </c>
      <c r="N27" s="14"/>
      <c r="O27" s="14"/>
      <c r="P27" s="14"/>
      <c r="Q27" s="13" t="s">
        <v>1058</v>
      </c>
      <c r="R27" s="14">
        <f t="shared" si="10"/>
        <v>-1.7e-5</v>
      </c>
      <c r="S27" s="14"/>
      <c r="T27" s="14"/>
      <c r="U27" s="14">
        <v>-1.7e-5</v>
      </c>
      <c r="V27" s="13"/>
      <c r="W27" s="14">
        <f t="shared" si="11"/>
        <v>5.039983</v>
      </c>
      <c r="X27" s="14">
        <f t="shared" si="6"/>
        <v>5.04</v>
      </c>
      <c r="Y27" s="14">
        <f t="shared" si="7"/>
        <v>0</v>
      </c>
      <c r="Z27" s="14">
        <f t="shared" si="8"/>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7638888888889" right="0.707638888888889" top="0.747916666666667" bottom="0.747916666666667" header="0.313888888888889" footer="0.313888888888889"/>
  <pageSetup paperSize="9" scale="61"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29"/>
  <sheetViews>
    <sheetView zoomScale="85" zoomScaleNormal="85" topLeftCell="A10" workbookViewId="0">
      <selection activeCell="B21" sqref="B19:B21"/>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1059</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1059</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1059</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1059</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7638888888889" right="0.707638888888889" top="0.747916666666667" bottom="0.747916666666667" header="0.313888888888889" footer="0.313888888888889"/>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22</vt:i4>
      </vt:variant>
    </vt:vector>
  </HeadingPairs>
  <TitlesOfParts>
    <vt:vector size="22"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附表 3-1（2021-2023年）  </vt:lpstr>
      <vt:lpstr>Sheet4</vt:lpstr>
      <vt:lpstr>附表 3-2（2021-2022年） </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成宇 余</cp:lastModifiedBy>
  <dcterms:created xsi:type="dcterms:W3CDTF">2021-02-05T06:45:00Z</dcterms:created>
  <cp:lastPrinted>2021-06-04T00:06:00Z</cp:lastPrinted>
  <dcterms:modified xsi:type="dcterms:W3CDTF">2024-10-25T02:26:16Z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2052-10.8.0.5603</vt:lpwstr>
  </property>
</Properties>
</file>